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2970" windowWidth="24240" windowHeight="10335"/>
  </bookViews>
  <sheets>
    <sheet name="Sheet1" sheetId="1" r:id="rId1"/>
    <sheet name="ePacket" sheetId="2" r:id="rId2"/>
    <sheet name="PMI PDS" sheetId="4" r:id="rId3"/>
    <sheet name="PMEI PDS" sheetId="5" r:id="rId4"/>
  </sheets>
  <externalReferences>
    <externalReference r:id="rId5"/>
  </externalReferences>
  <definedNames>
    <definedName name="aa">#REF!</definedName>
    <definedName name="awork">#REF!</definedName>
    <definedName name="flat">#REF!</definedName>
    <definedName name="irrecon">#REF!</definedName>
    <definedName name="Irreg">#REF!</definedName>
    <definedName name="irrlogic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54" i="1" l="1"/>
  <c r="Y55" i="1"/>
  <c r="Y56" i="1"/>
  <c r="Y57" i="1"/>
  <c r="Y58" i="1"/>
  <c r="Y59" i="1"/>
  <c r="Y61" i="1"/>
  <c r="Y62" i="1"/>
  <c r="Y63" i="1"/>
  <c r="Y65" i="1"/>
  <c r="Y66" i="1"/>
  <c r="Y67" i="1"/>
  <c r="Y69" i="1"/>
  <c r="Y70" i="1"/>
  <c r="Y71" i="1"/>
  <c r="Y73" i="1"/>
  <c r="Y74" i="1"/>
  <c r="Y75" i="1"/>
  <c r="Y76" i="1"/>
  <c r="Y77" i="1"/>
  <c r="Y78" i="1"/>
  <c r="Y79" i="1"/>
  <c r="Y81" i="1"/>
  <c r="Y82" i="1"/>
  <c r="Y83" i="1"/>
  <c r="Y85" i="1"/>
  <c r="Y86" i="1"/>
  <c r="Y87" i="1"/>
  <c r="I85" i="1" l="1"/>
  <c r="I86" i="1" s="1"/>
  <c r="V86" i="1" s="1"/>
  <c r="X86" i="1" s="1"/>
  <c r="I81" i="1"/>
  <c r="I82" i="1" s="1"/>
  <c r="V82" i="1" s="1"/>
  <c r="X82" i="1" s="1"/>
  <c r="I77" i="1"/>
  <c r="I79" i="1" s="1"/>
  <c r="V79" i="1" s="1"/>
  <c r="X79" i="1" s="1"/>
  <c r="I73" i="1"/>
  <c r="V73" i="1" s="1"/>
  <c r="X73" i="1" s="1"/>
  <c r="I69" i="1"/>
  <c r="I70" i="1" s="1"/>
  <c r="V70" i="1" s="1"/>
  <c r="X70" i="1" s="1"/>
  <c r="I67" i="1"/>
  <c r="I66" i="1"/>
  <c r="V66" i="1" s="1"/>
  <c r="X66" i="1" s="1"/>
  <c r="I65" i="1"/>
  <c r="V65" i="1" s="1"/>
  <c r="X65" i="1" s="1"/>
  <c r="I63" i="1"/>
  <c r="V63" i="1" s="1"/>
  <c r="X63" i="1" s="1"/>
  <c r="I62" i="1"/>
  <c r="V62" i="1" s="1"/>
  <c r="X62" i="1" s="1"/>
  <c r="I61" i="1"/>
  <c r="I87" i="1"/>
  <c r="V87" i="1" s="1"/>
  <c r="X87" i="1" s="1"/>
  <c r="B87" i="1"/>
  <c r="B86" i="1"/>
  <c r="I83" i="1"/>
  <c r="V83" i="1" s="1"/>
  <c r="X83" i="1" s="1"/>
  <c r="B83" i="1"/>
  <c r="B82" i="1"/>
  <c r="V81" i="1"/>
  <c r="X81" i="1" s="1"/>
  <c r="B79" i="1"/>
  <c r="B78" i="1"/>
  <c r="B75" i="1"/>
  <c r="B74" i="1"/>
  <c r="B71" i="1"/>
  <c r="B70" i="1"/>
  <c r="V67" i="1"/>
  <c r="X67" i="1" s="1"/>
  <c r="B67" i="1"/>
  <c r="B66" i="1"/>
  <c r="B63" i="1"/>
  <c r="B62" i="1"/>
  <c r="V61" i="1"/>
  <c r="X61" i="1" s="1"/>
  <c r="I59" i="1"/>
  <c r="V59" i="1" s="1"/>
  <c r="X59" i="1" s="1"/>
  <c r="B59" i="1"/>
  <c r="V58" i="1"/>
  <c r="X58" i="1" s="1"/>
  <c r="I57" i="1"/>
  <c r="V57" i="1" s="1"/>
  <c r="X57" i="1" s="1"/>
  <c r="B57" i="1"/>
  <c r="I56" i="1"/>
  <c r="V56" i="1" s="1"/>
  <c r="X56" i="1" s="1"/>
  <c r="B56" i="1"/>
  <c r="V55" i="1"/>
  <c r="X55" i="1" s="1"/>
  <c r="I55" i="1"/>
  <c r="B55" i="1"/>
  <c r="V54" i="1"/>
  <c r="X54" i="1" l="1"/>
  <c r="V85" i="1"/>
  <c r="X85" i="1" s="1"/>
  <c r="I78" i="1"/>
  <c r="V78" i="1" s="1"/>
  <c r="X78" i="1" s="1"/>
  <c r="V77" i="1"/>
  <c r="X77" i="1" s="1"/>
  <c r="I75" i="1"/>
  <c r="V75" i="1" s="1"/>
  <c r="X75" i="1" s="1"/>
  <c r="I74" i="1"/>
  <c r="V74" i="1" s="1"/>
  <c r="X74" i="1" s="1"/>
  <c r="V69" i="1"/>
  <c r="X69" i="1" s="1"/>
  <c r="I71" i="1"/>
  <c r="V71" i="1" s="1"/>
  <c r="X71" i="1" s="1"/>
  <c r="V44" i="1"/>
  <c r="V40" i="1"/>
  <c r="V32" i="1"/>
  <c r="V28" i="1"/>
  <c r="V17" i="1"/>
  <c r="V24" i="1"/>
  <c r="V20" i="1"/>
  <c r="V13" i="1"/>
  <c r="X44" i="1" l="1"/>
  <c r="X40" i="1"/>
  <c r="V36" i="1"/>
  <c r="X36" i="1" s="1"/>
  <c r="X32" i="1"/>
  <c r="X28" i="1"/>
  <c r="X24" i="1"/>
  <c r="X20" i="1"/>
  <c r="X17" i="1"/>
  <c r="X13" i="1"/>
  <c r="B46" i="1" l="1"/>
  <c r="B45" i="1"/>
  <c r="B42" i="1"/>
  <c r="B41" i="1"/>
  <c r="B38" i="1"/>
  <c r="B37" i="1"/>
  <c r="B34" i="1"/>
  <c r="B33" i="1"/>
  <c r="B30" i="1"/>
  <c r="B29" i="1"/>
  <c r="B26" i="1"/>
  <c r="B25" i="1"/>
  <c r="B22" i="1"/>
  <c r="B21" i="1"/>
  <c r="B18" i="1"/>
  <c r="B16" i="1"/>
  <c r="B15" i="1"/>
  <c r="B14" i="1"/>
  <c r="I46" i="1"/>
  <c r="I45" i="1"/>
  <c r="I42" i="1"/>
  <c r="I41" i="1"/>
  <c r="I38" i="1"/>
  <c r="I37" i="1"/>
  <c r="I34" i="1"/>
  <c r="I33" i="1"/>
  <c r="I30" i="1"/>
  <c r="I29" i="1"/>
  <c r="I26" i="1"/>
  <c r="I25" i="1"/>
  <c r="I22" i="1"/>
  <c r="I21" i="1"/>
  <c r="I18" i="1"/>
  <c r="I16" i="1"/>
  <c r="I15" i="1"/>
  <c r="I14" i="1"/>
  <c r="V37" i="1" l="1"/>
  <c r="X37" i="1" s="1"/>
  <c r="V46" i="1"/>
  <c r="X46" i="1" s="1"/>
  <c r="V33" i="1"/>
  <c r="X33" i="1" s="1"/>
  <c r="V14" i="1"/>
  <c r="X14" i="1" s="1"/>
  <c r="V29" i="1"/>
  <c r="X29" i="1" s="1"/>
  <c r="V45" i="1"/>
  <c r="X45" i="1" s="1"/>
  <c r="V15" i="1"/>
  <c r="X15" i="1" s="1"/>
  <c r="V30" i="1"/>
  <c r="X30" i="1" s="1"/>
  <c r="V38" i="1"/>
  <c r="X38" i="1" s="1"/>
  <c r="V16" i="1"/>
  <c r="X16" i="1" s="1"/>
  <c r="V25" i="1"/>
  <c r="X25" i="1" s="1"/>
  <c r="V41" i="1"/>
  <c r="X41" i="1" s="1"/>
  <c r="V18" i="1"/>
  <c r="X18" i="1" s="1"/>
  <c r="V26" i="1"/>
  <c r="X26" i="1" s="1"/>
  <c r="V34" i="1"/>
  <c r="X34" i="1" s="1"/>
  <c r="V42" i="1"/>
  <c r="X42" i="1" s="1"/>
  <c r="V21" i="1"/>
  <c r="X21" i="1" s="1"/>
  <c r="V22" i="1"/>
  <c r="X22" i="1" s="1"/>
  <c r="V3" i="1"/>
  <c r="X3" i="1" s="1"/>
  <c r="U4" i="1" l="1"/>
  <c r="U3" i="1"/>
  <c r="T4" i="1"/>
  <c r="T3" i="1"/>
  <c r="S7" i="1"/>
  <c r="S6" i="1"/>
  <c r="S5" i="1"/>
  <c r="S4" i="1"/>
  <c r="S3" i="1"/>
  <c r="R4" i="1"/>
  <c r="R3" i="1"/>
  <c r="Q4" i="1"/>
  <c r="Q3" i="1"/>
  <c r="P4" i="1"/>
  <c r="P3" i="1"/>
  <c r="O4" i="1" l="1"/>
  <c r="O3" i="1"/>
  <c r="N4" i="1"/>
  <c r="N3" i="1"/>
  <c r="M4" i="1"/>
  <c r="M3" i="1"/>
  <c r="V8" i="1" l="1"/>
  <c r="X8" i="1" s="1"/>
  <c r="M5" i="1" l="1"/>
  <c r="Z5" i="1" s="1"/>
  <c r="G4" i="2"/>
  <c r="N5" i="1"/>
  <c r="AA5" i="1" s="1"/>
  <c r="V7" i="1"/>
  <c r="X7" i="1" s="1"/>
  <c r="V6" i="1"/>
  <c r="X6" i="1" s="1"/>
  <c r="V5" i="1"/>
  <c r="X5" i="1" s="1"/>
  <c r="V4" i="1"/>
  <c r="X4" i="1" s="1"/>
  <c r="AH4" i="1"/>
  <c r="AH3" i="1"/>
  <c r="U7" i="1" l="1"/>
  <c r="AH7" i="1" s="1"/>
  <c r="U6" i="1"/>
  <c r="AH6" i="1" s="1"/>
  <c r="U5" i="1"/>
  <c r="AH5" i="1" s="1"/>
  <c r="AF4" i="1"/>
  <c r="AF3" i="1"/>
  <c r="AG4" i="1"/>
  <c r="AE4" i="1"/>
  <c r="AG3" i="1"/>
  <c r="AE3" i="1"/>
  <c r="AD4" i="1"/>
  <c r="AD3" i="1"/>
  <c r="AC4" i="1"/>
  <c r="AC3" i="1"/>
  <c r="T7" i="1"/>
  <c r="AG7" i="1" s="1"/>
  <c r="T6" i="1"/>
  <c r="AG6" i="1" s="1"/>
  <c r="T5" i="1"/>
  <c r="AG5" i="1" s="1"/>
  <c r="AF7" i="1"/>
  <c r="AF6" i="1"/>
  <c r="AF5" i="1"/>
  <c r="R7" i="1"/>
  <c r="AE7" i="1" s="1"/>
  <c r="R6" i="1"/>
  <c r="AE6" i="1" s="1"/>
  <c r="R5" i="1"/>
  <c r="AE5" i="1" s="1"/>
  <c r="Q7" i="1"/>
  <c r="AD7" i="1" s="1"/>
  <c r="Q6" i="1"/>
  <c r="AD6" i="1" s="1"/>
  <c r="Q5" i="1"/>
  <c r="AD5" i="1" s="1"/>
  <c r="P7" i="1"/>
  <c r="AC7" i="1" s="1"/>
  <c r="P6" i="1"/>
  <c r="AC6" i="1" s="1"/>
  <c r="P5" i="1"/>
  <c r="AC5" i="1" s="1"/>
  <c r="O7" i="1"/>
  <c r="AB7" i="1" s="1"/>
  <c r="O6" i="1"/>
  <c r="AB6" i="1" s="1"/>
  <c r="O5" i="1"/>
  <c r="AB5" i="1" s="1"/>
  <c r="AB4" i="1"/>
  <c r="AB3" i="1"/>
  <c r="AA4" i="1"/>
  <c r="AA3" i="1"/>
  <c r="N7" i="1"/>
  <c r="AA7" i="1" s="1"/>
  <c r="N6" i="1"/>
  <c r="AA6" i="1" s="1"/>
  <c r="M7" i="1"/>
  <c r="Z7" i="1" s="1"/>
  <c r="M6" i="1"/>
  <c r="Z6" i="1" s="1"/>
  <c r="Z4" i="1"/>
  <c r="Z3" i="1"/>
  <c r="B46" i="2" l="1"/>
  <c r="F35" i="2"/>
  <c r="F10" i="2" l="1"/>
  <c r="F18" i="2"/>
  <c r="F22" i="2"/>
  <c r="F30" i="2"/>
  <c r="F38" i="2"/>
  <c r="F7" i="2"/>
  <c r="F15" i="2"/>
  <c r="F19" i="2"/>
  <c r="F23" i="2"/>
  <c r="F27" i="2"/>
  <c r="F31" i="2"/>
  <c r="F8" i="2"/>
  <c r="F12" i="2"/>
  <c r="F16" i="2"/>
  <c r="F20" i="2"/>
  <c r="F24" i="2"/>
  <c r="F28" i="2"/>
  <c r="F32" i="2"/>
  <c r="F36" i="2"/>
  <c r="F9" i="2"/>
  <c r="F13" i="2"/>
  <c r="F17" i="2"/>
  <c r="F21" i="2"/>
  <c r="F25" i="2"/>
  <c r="F29" i="2"/>
  <c r="F33" i="2"/>
  <c r="F37" i="2"/>
  <c r="F14" i="2"/>
  <c r="F26" i="2"/>
  <c r="F34" i="2"/>
  <c r="F11" i="2"/>
</calcChain>
</file>

<file path=xl/comments1.xml><?xml version="1.0" encoding="utf-8"?>
<comments xmlns="http://schemas.openxmlformats.org/spreadsheetml/2006/main">
  <authors>
    <author>Kimomo</author>
  </authors>
  <commentList>
    <comment ref="L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M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N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O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P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Q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R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S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T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V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Z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A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B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C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D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E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F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G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H1" author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</commentList>
</comments>
</file>

<file path=xl/sharedStrings.xml><?xml version="1.0" encoding="utf-8"?>
<sst xmlns="http://schemas.openxmlformats.org/spreadsheetml/2006/main" count="526" uniqueCount="257">
  <si>
    <t>SKU</t>
  </si>
  <si>
    <t>Quantity</t>
  </si>
  <si>
    <t>Color/pattern</t>
  </si>
  <si>
    <t>UPC</t>
  </si>
  <si>
    <t>Brand</t>
  </si>
  <si>
    <t>Cost</t>
  </si>
  <si>
    <t>Box size</t>
  </si>
  <si>
    <t>Weight</t>
  </si>
  <si>
    <t>Shipping Weight Unit Measure Amazon</t>
  </si>
  <si>
    <t>Length</t>
  </si>
  <si>
    <t>Width</t>
  </si>
  <si>
    <t>Height</t>
  </si>
  <si>
    <t>size unit</t>
  </si>
  <si>
    <t>Materials</t>
  </si>
  <si>
    <t>HP-CP-0508-01</t>
  </si>
  <si>
    <t>Green and Blue - Leaves</t>
  </si>
  <si>
    <t>6970979630789</t>
  </si>
  <si>
    <t>Hiberpedic</t>
  </si>
  <si>
    <t>21x17x9</t>
  </si>
  <si>
    <t>lb</t>
  </si>
  <si>
    <t xml:space="preserve">Memoryfoam filling,
100% polyester outer cover,
Slip resistant bottom
 washable- follow instruction 
size ft. 5x8
</t>
  </si>
  <si>
    <t>21*17-9</t>
  </si>
  <si>
    <t>HP-CP-0508-10</t>
  </si>
  <si>
    <t>Zic -zac black white</t>
  </si>
  <si>
    <t>6970979630871</t>
  </si>
  <si>
    <t>251-S</t>
  </si>
  <si>
    <t>Memory foam Pillow standared</t>
  </si>
  <si>
    <t>69709763.0208</t>
  </si>
  <si>
    <t>24x16x5</t>
  </si>
  <si>
    <t xml:space="preserve">memory foam , ergonic design,
moulded shape,
great neck and shoulder support,
medium/plush feel,
size inches 24*16*5
</t>
  </si>
  <si>
    <t>270-JF</t>
  </si>
  <si>
    <t>Shreaded memory foam pillow Jumbo</t>
  </si>
  <si>
    <t>6970979630048</t>
  </si>
  <si>
    <t>28x17x5.5</t>
  </si>
  <si>
    <t>Memoryfoam, shreaded trilogy pillow
Anti- mite, microfiber down like feel,
Silky soft filling,
 medium firm feel, 
size inches 28*17*5.5</t>
  </si>
  <si>
    <t>270-JM</t>
  </si>
  <si>
    <t>Memoryfoam, shreaded trilogy pillow
Anti- mite, microfiber down like feel,
Silky soft filling,
 medium plush feel, 
size inches 28*17*5</t>
  </si>
  <si>
    <t xml:space="preserve"> Store commission</t>
  </si>
  <si>
    <t>Shipping offset</t>
  </si>
  <si>
    <t>Competetor price</t>
  </si>
  <si>
    <t>https://www.ebay.com/itm/Rug-memory-foam-rug-play-mat-children-rug-living-room-rug-camping-mat/173595462246?hash=item286b188a66:m:mXrXjNY7qOhRbi1Wjba_zOQ&amp;var=472275750781</t>
  </si>
  <si>
    <t>Competitor link</t>
  </si>
  <si>
    <t>https://www.mattressfirm.com/tulo/medium-pillow/mfi127632.html?cgid=memory-foam-pillows</t>
  </si>
  <si>
    <t>https://www.google.com/aclk?sa=l&amp;ai=DChcSEwjc9_uq3p_eAhUECWkKHVSKD0IYABAdGgJpcQ&amp;sig=AOD64_1uD6f7bBpr6WBRomgAFobJN9F9-A&amp;ctype=5&amp;q=&amp;ved=0ahUKEwj85Peq3p_eAhWi2YMKHQzpATIQpysIzQE&amp;adurl=</t>
  </si>
  <si>
    <t>https://www.google.com/aclk?sa=l&amp;ai=DChcSEwiKjreQ35_eAhUBlGkKHd-xC3oYABAFGgJpcQ&amp;sig=AOD64_19EwMZKwfpxBnitruMCNj00uap0g&amp;ctype=5&amp;q=&amp;ved=0ahUKEwit4bKQ35_eAhUH64MKHYTYDkMQpysIJQ&amp;adurl=</t>
  </si>
  <si>
    <t>US Shipping cost</t>
  </si>
  <si>
    <t>CA</t>
  </si>
  <si>
    <t>CA Shipping cost</t>
  </si>
  <si>
    <t>UK Shipping cost</t>
  </si>
  <si>
    <t>enter weight in Oz. below</t>
  </si>
  <si>
    <t>%</t>
  </si>
  <si>
    <t>Prepared for:</t>
  </si>
  <si>
    <t>Blanco Bedding</t>
  </si>
  <si>
    <t>Effective Date:</t>
  </si>
  <si>
    <t>per item</t>
  </si>
  <si>
    <t>lbs</t>
  </si>
  <si>
    <t>oz.</t>
  </si>
  <si>
    <t>Country</t>
  </si>
  <si>
    <t>Rate/Item</t>
  </si>
  <si>
    <t>Rate/Pound</t>
  </si>
  <si>
    <t>Cost calculator</t>
  </si>
  <si>
    <t>1Lb</t>
  </si>
  <si>
    <t>2Lb</t>
  </si>
  <si>
    <t>3Lb</t>
  </si>
  <si>
    <t>4Lb</t>
  </si>
  <si>
    <t>Carrier</t>
  </si>
  <si>
    <t>Bottom line</t>
  </si>
  <si>
    <t>1~8</t>
  </si>
  <si>
    <t>9~16</t>
  </si>
  <si>
    <t>17~28</t>
  </si>
  <si>
    <t>29~32</t>
  </si>
  <si>
    <t>33~48</t>
  </si>
  <si>
    <t>49~64</t>
  </si>
  <si>
    <r>
      <rPr>
        <sz val="9"/>
        <color rgb="FFFF0000"/>
        <rFont val="Calibri"/>
        <family val="2"/>
        <scheme val="minor"/>
      </rPr>
      <t>G</t>
    </r>
    <r>
      <rPr>
        <sz val="9"/>
        <color theme="1"/>
        <rFont val="Calibri"/>
        <family val="2"/>
        <scheme val="minor"/>
      </rPr>
      <t>:globalgistics</t>
    </r>
  </si>
  <si>
    <t>Use E when</t>
  </si>
  <si>
    <t xml:space="preserve">Australia </t>
  </si>
  <si>
    <r>
      <rPr>
        <sz val="9"/>
        <color rgb="FFFF0000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:Ebiz</t>
    </r>
  </si>
  <si>
    <t>26~42oz</t>
  </si>
  <si>
    <t xml:space="preserve">Belgium </t>
  </si>
  <si>
    <t>Brazil</t>
  </si>
  <si>
    <t xml:space="preserve">Canada </t>
  </si>
  <si>
    <t>6.52~7.78</t>
  </si>
  <si>
    <t>9.93~11.38</t>
  </si>
  <si>
    <t>G/E</t>
  </si>
  <si>
    <t>&gt;19oz</t>
  </si>
  <si>
    <t>Croatia</t>
  </si>
  <si>
    <t>Denmark</t>
  </si>
  <si>
    <t>Estonia</t>
  </si>
  <si>
    <t xml:space="preserve">Finland </t>
  </si>
  <si>
    <t>France</t>
  </si>
  <si>
    <t>G</t>
  </si>
  <si>
    <t>N/A</t>
  </si>
  <si>
    <t xml:space="preserve">Germany </t>
  </si>
  <si>
    <t>28~32oz</t>
  </si>
  <si>
    <t>Gibraltar</t>
  </si>
  <si>
    <t xml:space="preserve">Great Britain </t>
  </si>
  <si>
    <t>Hong Kong</t>
  </si>
  <si>
    <t>Hungary</t>
  </si>
  <si>
    <t xml:space="preserve">Ireland </t>
  </si>
  <si>
    <t xml:space="preserve">Israel </t>
  </si>
  <si>
    <t>Italy</t>
  </si>
  <si>
    <t>Japan</t>
  </si>
  <si>
    <t>Latvia</t>
  </si>
  <si>
    <t>Lithuania</t>
  </si>
  <si>
    <t>Luxembourg</t>
  </si>
  <si>
    <t xml:space="preserve">Malaysia </t>
  </si>
  <si>
    <t>Malta</t>
  </si>
  <si>
    <t>Mexico</t>
  </si>
  <si>
    <t>1~8oz Ebiz, PMI the rest</t>
  </si>
  <si>
    <t>Epacket is not support now</t>
  </si>
  <si>
    <t xml:space="preserve">Netherlands </t>
  </si>
  <si>
    <t xml:space="preserve">New Zealand </t>
  </si>
  <si>
    <t>Portugal</t>
  </si>
  <si>
    <t xml:space="preserve">Singapore </t>
  </si>
  <si>
    <t>South Korea</t>
  </si>
  <si>
    <t xml:space="preserve">Spain </t>
  </si>
  <si>
    <t>2Lb~3lb</t>
  </si>
  <si>
    <t xml:space="preserve">Sweden </t>
  </si>
  <si>
    <t>Switzerland</t>
  </si>
  <si>
    <t>CL</t>
  </si>
  <si>
    <t>PE</t>
  </si>
  <si>
    <t>CO</t>
  </si>
  <si>
    <t>CN</t>
  </si>
  <si>
    <t>TW</t>
  </si>
  <si>
    <t>CONFIDENTIAL</t>
  </si>
  <si>
    <t>IPA CN/TW</t>
  </si>
  <si>
    <t>Contains proprietary information</t>
  </si>
  <si>
    <t>Prepared for use by:</t>
  </si>
  <si>
    <t>Disclosure to other parties is strictly prohibited</t>
  </si>
  <si>
    <t>Globegistics PMI</t>
  </si>
  <si>
    <t>MX</t>
  </si>
  <si>
    <t>IR/IT/ES</t>
  </si>
  <si>
    <t>CL/CO/PE</t>
  </si>
  <si>
    <t>AU</t>
  </si>
  <si>
    <t>UK</t>
  </si>
  <si>
    <t>JP</t>
  </si>
  <si>
    <t>FR</t>
  </si>
  <si>
    <t>DE</t>
  </si>
  <si>
    <t>Weigh Not Over (lb)</t>
  </si>
  <si>
    <t>Group 1</t>
  </si>
  <si>
    <t>PMI Ebiz</t>
  </si>
  <si>
    <t>Group 2</t>
  </si>
  <si>
    <t>Group 3</t>
  </si>
  <si>
    <t>Group 4</t>
  </si>
  <si>
    <t>Group 5</t>
  </si>
  <si>
    <t>Group 6</t>
  </si>
  <si>
    <t>Group 7</t>
  </si>
  <si>
    <t>Group 8</t>
  </si>
  <si>
    <t>Group 9</t>
  </si>
  <si>
    <t>Group 10</t>
  </si>
  <si>
    <t>Group 11</t>
  </si>
  <si>
    <t>Group 12</t>
  </si>
  <si>
    <t>Group 13</t>
  </si>
  <si>
    <t>Group 14</t>
  </si>
  <si>
    <t>Group 15</t>
  </si>
  <si>
    <t>Group 16</t>
  </si>
  <si>
    <t>Group 17</t>
  </si>
  <si>
    <t>FR Shipping cost</t>
  </si>
  <si>
    <t>DE Shipping cost</t>
  </si>
  <si>
    <t>ES Shipping cost</t>
  </si>
  <si>
    <t>IT Shipping cost</t>
  </si>
  <si>
    <t>JP Shipping cost</t>
  </si>
  <si>
    <t>MX Shipping cost</t>
  </si>
  <si>
    <t>AU Shipping cost</t>
  </si>
  <si>
    <t>UK price(35%)</t>
  </si>
  <si>
    <t>FR price(35%)</t>
  </si>
  <si>
    <t>DE price(35%)</t>
  </si>
  <si>
    <t>JP price(35%)</t>
  </si>
  <si>
    <t>ES price(35%)</t>
  </si>
  <si>
    <t>MX price(35%)</t>
  </si>
  <si>
    <t>IT price(35%)</t>
  </si>
  <si>
    <t>AU price(35%)</t>
  </si>
  <si>
    <t>ER</t>
  </si>
  <si>
    <t>CA Price(35%)</t>
  </si>
  <si>
    <t>Max 70.4 oz</t>
  </si>
  <si>
    <r>
      <t>US price</t>
    </r>
    <r>
      <rPr>
        <b/>
        <sz val="10"/>
        <color rgb="FFFF0000"/>
        <rFont val="Arial"/>
        <family val="2"/>
      </rPr>
      <t>(35%)</t>
    </r>
  </si>
  <si>
    <t>Sample</t>
  </si>
  <si>
    <t>CA use GG only</t>
  </si>
  <si>
    <t>Ebiz</t>
  </si>
  <si>
    <t>eCom Tracked DDP</t>
  </si>
  <si>
    <t>Ebiz not update</t>
  </si>
  <si>
    <t>Globegistics PMEI</t>
  </si>
  <si>
    <t>Use Ebiz rate if cheaper (in yellow)</t>
  </si>
  <si>
    <t>Profit estimate</t>
  </si>
  <si>
    <t>HAND TOWEL 6PC</t>
  </si>
  <si>
    <t>WASH CLOTH 6PC</t>
  </si>
  <si>
    <t>L x H x W</t>
  </si>
  <si>
    <t>HAND TOWEL 12PC</t>
  </si>
  <si>
    <t>HAND TOWEL 18PC</t>
  </si>
  <si>
    <t>WASH CLOTH 12PC</t>
  </si>
  <si>
    <t>WASH CLOTH 18PC</t>
  </si>
  <si>
    <t>https://www.ebay.com/itm/Classic-Luxury-4-Piece-Bath-Towels-650-GSM-Combed-Cotton-Soft-and-Top-Quality/142966667321?hash=item21497a3839:m:mvsP_uic5BVMJa9aT3NflgQ</t>
  </si>
  <si>
    <t>TLT-BS-2-550-WH-2PC</t>
  </si>
  <si>
    <t>TLT-BS-2-550-WH-4PC</t>
  </si>
  <si>
    <t>TLT-BS-2-550-WH-6PC</t>
  </si>
  <si>
    <t>TLT-BS-2-550-WH-8PC</t>
  </si>
  <si>
    <t>2 PC BATH SHEET SET</t>
  </si>
  <si>
    <t>4 PC BATH SHEET SET</t>
  </si>
  <si>
    <t>6 PC BATH SHEET SET</t>
  </si>
  <si>
    <t>8 PC BATH SHEET SET</t>
  </si>
  <si>
    <t>TLT-BT-4-650-WH-4PC</t>
  </si>
  <si>
    <t>TLT-BT-4-650-WH-8PC</t>
  </si>
  <si>
    <t>4 PC BATH TOWEL SET</t>
  </si>
  <si>
    <t>8 PC BATH TOWEL SET</t>
  </si>
  <si>
    <t>TLT-BT-4-475-WH</t>
  </si>
  <si>
    <t>TLT-BT-4-475-WH-4PC</t>
  </si>
  <si>
    <t>TLT-BT-4-475-WH-8PC</t>
  </si>
  <si>
    <t>TLT-BT-4-475-WH-12PC</t>
  </si>
  <si>
    <t>TLT-BM-6-650-WH</t>
  </si>
  <si>
    <t>TLT-BM-6-650-WH-6PC</t>
  </si>
  <si>
    <t>TLT-BM-6-650-WH-12PC</t>
  </si>
  <si>
    <t>TLT-BM-6-650-WH-18PC</t>
  </si>
  <si>
    <t>TLT-HT-6-650-WH</t>
  </si>
  <si>
    <t>TLT-HT-6-650-WH-6PC</t>
  </si>
  <si>
    <t>TLT-HT-6-650-WH-12</t>
  </si>
  <si>
    <t>TLT-HT-6-650-WH-18</t>
  </si>
  <si>
    <t>TLT-HT-6-475-WH</t>
  </si>
  <si>
    <t>TLT-HT-6-475-WH-6PC</t>
  </si>
  <si>
    <t>TLT-HT-6-475-WH-12PC</t>
  </si>
  <si>
    <t>TLT-HT-6-475-WH-18PC</t>
  </si>
  <si>
    <t>TLT-WC-6-650-WH-P</t>
  </si>
  <si>
    <t>TLT-WC-6-650-WH-P-6PC</t>
  </si>
  <si>
    <t>TLT-WC-6-650-WH-P-12PC</t>
  </si>
  <si>
    <t>TLT-WC-6-650-WH-P-18PC</t>
  </si>
  <si>
    <t>TLT-WC-6-650-WH-D</t>
  </si>
  <si>
    <t>TLT-WC-6-650-WH-D-6PC</t>
  </si>
  <si>
    <t>TLT-WC-6-650-WH-D-12PC</t>
  </si>
  <si>
    <t>TLT-WC-6-650-WH-D-18PC</t>
  </si>
  <si>
    <t>TLT-HT-6-290-WH</t>
  </si>
  <si>
    <t>TLT-HT-6-290-WH-6PC</t>
  </si>
  <si>
    <t>TLT-HT-6-290-WH-12PC</t>
  </si>
  <si>
    <t>TLT-HT-6-290-WH-18PC</t>
  </si>
  <si>
    <t>BATH TOWEL</t>
  </si>
  <si>
    <t>4 PC BATH TOWEL</t>
  </si>
  <si>
    <t>8 PC BATH TOWEL</t>
  </si>
  <si>
    <t>12 PC BATH TOWEL</t>
  </si>
  <si>
    <t>6 PC BATH MAT</t>
  </si>
  <si>
    <t>12 PC BATH MAT</t>
  </si>
  <si>
    <t>18 PC BATH MAT</t>
  </si>
  <si>
    <t>HAND TOWEL</t>
  </si>
  <si>
    <t>WASH CLOTH</t>
  </si>
  <si>
    <t>6 PC WASH CLOTH</t>
  </si>
  <si>
    <t>12PC WASH CLOTH</t>
  </si>
  <si>
    <t>18PC WASH CLOTH</t>
  </si>
  <si>
    <t xml:space="preserve">HAND TOWEL </t>
  </si>
  <si>
    <t>18x7x4</t>
  </si>
  <si>
    <t>18x14x4</t>
  </si>
  <si>
    <t>18x21x4</t>
  </si>
  <si>
    <t>18x28x4</t>
  </si>
  <si>
    <t>18x5x14</t>
  </si>
  <si>
    <t>18x10x14</t>
  </si>
  <si>
    <t>18x15x14</t>
  </si>
  <si>
    <t>https://www.amazon.com/Royal-Ascot-Absorbent-Machine-Washable/dp/B07FM5VLB6/ref=sr_1_3?keywords=2%2BPC%2BBATH%2BSHEET%2BSET&amp;qid=1557959253&amp;refinements=p_72%3A2661618011&amp;rnid=2661617011&amp;s=gateway&amp;sr=8-3&amp;th=1</t>
  </si>
  <si>
    <t>https://www.amazon.com/Economic-Collection-Oversized-35x66-100-Ringspun/dp/B07CXXPX1S/ref=sr_1_10?keywords=4+PC+towels+SET+500+gsm&amp;qid=1557959626&amp;s=gateway&amp;sr=8-10</t>
  </si>
  <si>
    <t xml:space="preserve">10092019 New Prices </t>
  </si>
  <si>
    <t>10092019 OLD PRICES</t>
  </si>
  <si>
    <t>DropShip 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</si>
</sst>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"/>
    <numFmt numFmtId="167" formatCode="&quot;$&quot;#,##0"/>
  </numFmts>
  <fonts count="39" x14ac:knownFonts="1">
    <font>
      <sz val="11"/>
      <color theme="1"/>
      <name val="Calibri"/>
      <family val="2"/>
      <scheme val="minor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1"/>
      <color indexed="8"/>
      <name val="Calibri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indexed="22"/>
      <name val="Arial"/>
      <family val="2"/>
    </font>
    <font>
      <sz val="9"/>
      <color indexed="22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8"/>
      <name val="Verdana"/>
      <family val="2"/>
    </font>
    <font>
      <b/>
      <sz val="18"/>
      <name val="Verdana"/>
      <family val="2"/>
    </font>
    <font>
      <b/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Verdana"/>
      <family val="2"/>
    </font>
    <font>
      <b/>
      <sz val="18"/>
      <color rgb="FFFF0000"/>
      <name val="Verdana"/>
      <family val="2"/>
    </font>
    <font>
      <sz val="14"/>
      <name val="Verdana"/>
      <family val="2"/>
    </font>
    <font>
      <b/>
      <sz val="16"/>
      <color theme="1"/>
      <name val="Verdana"/>
      <family val="2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22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146">
    <xf numFmtId="0" fontId="0" fillId="0" borderId="0" xfId="0"/>
    <xf numFmtId="0" fontId="3" fillId="0" borderId="1" xfId="0" applyFont="1" applyBorder="1" applyAlignment="1">
      <alignment wrapText="1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 applyAlignment="1"/>
    <xf numFmtId="0" fontId="0" fillId="0" borderId="0" xfId="0" applyAlignment="1"/>
    <xf numFmtId="164" fontId="1" fillId="2" borderId="1" xfId="0" applyNumberFormat="1" applyFont="1" applyFill="1" applyBorder="1" applyAlignment="1">
      <alignment horizontal="left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Alignment="1"/>
    <xf numFmtId="9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0" xfId="1" applyFont="1" applyAlignment="1">
      <alignment horizontal="center"/>
    </xf>
    <xf numFmtId="0" fontId="9" fillId="0" borderId="0" xfId="1" applyFont="1"/>
    <xf numFmtId="0" fontId="10" fillId="5" borderId="0" xfId="1" applyFont="1" applyFill="1"/>
    <xf numFmtId="0" fontId="9" fillId="6" borderId="0" xfId="1" applyFont="1" applyFill="1"/>
    <xf numFmtId="0" fontId="9" fillId="0" borderId="0" xfId="1" applyFont="1" applyAlignment="1">
      <alignment horizontal="center" vertical="center"/>
    </xf>
    <xf numFmtId="0" fontId="9" fillId="7" borderId="0" xfId="1" applyFont="1" applyFill="1"/>
    <xf numFmtId="0" fontId="9" fillId="7" borderId="0" xfId="1" applyFont="1" applyFill="1" applyAlignment="1">
      <alignment horizontal="center"/>
    </xf>
    <xf numFmtId="0" fontId="11" fillId="8" borderId="2" xfId="1" applyFont="1" applyFill="1" applyBorder="1" applyAlignment="1">
      <alignment horizontal="center" vertical="center" wrapText="1"/>
    </xf>
    <xf numFmtId="0" fontId="11" fillId="8" borderId="3" xfId="1" applyFont="1" applyFill="1" applyBorder="1" applyAlignment="1">
      <alignment horizontal="center" vertical="center" wrapText="1"/>
    </xf>
    <xf numFmtId="0" fontId="12" fillId="8" borderId="4" xfId="1" applyFont="1" applyFill="1" applyBorder="1"/>
    <xf numFmtId="0" fontId="13" fillId="5" borderId="5" xfId="1" applyFont="1" applyFill="1" applyBorder="1"/>
    <xf numFmtId="0" fontId="12" fillId="0" borderId="0" xfId="1" applyFont="1" applyAlignment="1">
      <alignment horizontal="center"/>
    </xf>
    <xf numFmtId="44" fontId="12" fillId="0" borderId="0" xfId="2" applyFont="1"/>
    <xf numFmtId="43" fontId="11" fillId="0" borderId="0" xfId="1" applyNumberFormat="1" applyFont="1" applyFill="1" applyAlignment="1">
      <alignment horizontal="center"/>
    </xf>
    <xf numFmtId="0" fontId="12" fillId="0" borderId="0" xfId="1" applyFont="1"/>
    <xf numFmtId="0" fontId="11" fillId="0" borderId="0" xfId="1" applyFont="1" applyAlignment="1">
      <alignment horizontal="left"/>
    </xf>
    <xf numFmtId="44" fontId="9" fillId="0" borderId="0" xfId="1" applyNumberFormat="1" applyFont="1" applyFill="1"/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/>
    </xf>
    <xf numFmtId="44" fontId="12" fillId="0" borderId="0" xfId="2" applyFont="1" applyFill="1" applyAlignment="1">
      <alignment horizontal="center"/>
    </xf>
    <xf numFmtId="44" fontId="9" fillId="0" borderId="0" xfId="1" applyNumberFormat="1" applyFont="1"/>
    <xf numFmtId="0" fontId="16" fillId="6" borderId="0" xfId="1" applyFont="1" applyFill="1" applyAlignment="1">
      <alignment horizontal="left"/>
    </xf>
    <xf numFmtId="44" fontId="12" fillId="6" borderId="0" xfId="2" applyFont="1" applyFill="1"/>
    <xf numFmtId="44" fontId="12" fillId="6" borderId="0" xfId="2" applyFont="1" applyFill="1" applyAlignment="1">
      <alignment horizontal="center"/>
    </xf>
    <xf numFmtId="0" fontId="17" fillId="0" borderId="0" xfId="1" applyFont="1" applyAlignment="1">
      <alignment vertical="center" wrapText="1"/>
    </xf>
    <xf numFmtId="44" fontId="9" fillId="0" borderId="0" xfId="1" applyNumberFormat="1" applyFont="1" applyAlignment="1">
      <alignment horizontal="center" vertical="center"/>
    </xf>
    <xf numFmtId="0" fontId="18" fillId="0" borderId="0" xfId="1" applyFont="1"/>
    <xf numFmtId="0" fontId="17" fillId="6" borderId="0" xfId="1" applyFont="1" applyFill="1" applyAlignment="1">
      <alignment vertical="center" wrapText="1"/>
    </xf>
    <xf numFmtId="44" fontId="14" fillId="0" borderId="0" xfId="1" applyNumberFormat="1" applyFont="1"/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/>
    <xf numFmtId="0" fontId="23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26" fillId="0" borderId="0" xfId="3" applyFont="1" applyAlignment="1">
      <alignment horizontal="center" vertical="center"/>
    </xf>
    <xf numFmtId="14" fontId="26" fillId="0" borderId="0" xfId="3" applyNumberFormat="1" applyFont="1" applyFill="1" applyBorder="1" applyAlignment="1">
      <alignment horizontal="center" wrapText="1"/>
    </xf>
    <xf numFmtId="8" fontId="27" fillId="0" borderId="0" xfId="3" applyNumberFormat="1" applyFont="1" applyFill="1" applyBorder="1" applyAlignment="1">
      <alignment horizontal="center"/>
    </xf>
    <xf numFmtId="0" fontId="26" fillId="0" borderId="6" xfId="3" applyFont="1" applyFill="1" applyBorder="1" applyAlignment="1">
      <alignment horizontal="center"/>
    </xf>
    <xf numFmtId="0" fontId="26" fillId="0" borderId="6" xfId="3" applyFont="1" applyFill="1" applyBorder="1" applyAlignment="1">
      <alignment horizontal="center" wrapText="1"/>
    </xf>
    <xf numFmtId="8" fontId="27" fillId="0" borderId="7" xfId="3" applyNumberFormat="1" applyFont="1" applyFill="1" applyBorder="1" applyAlignment="1">
      <alignment horizontal="center"/>
    </xf>
    <xf numFmtId="2" fontId="23" fillId="0" borderId="0" xfId="3" applyNumberFormat="1" applyFont="1" applyAlignment="1">
      <alignment vertical="center"/>
    </xf>
    <xf numFmtId="2" fontId="23" fillId="6" borderId="0" xfId="3" applyNumberFormat="1" applyFont="1" applyFill="1" applyAlignment="1">
      <alignment vertical="center"/>
    </xf>
    <xf numFmtId="8" fontId="28" fillId="0" borderId="10" xfId="3" applyNumberFormat="1" applyFont="1" applyFill="1" applyBorder="1" applyAlignment="1">
      <alignment horizontal="center"/>
    </xf>
    <xf numFmtId="8" fontId="28" fillId="0" borderId="7" xfId="3" applyNumberFormat="1" applyFont="1" applyFill="1" applyBorder="1" applyAlignment="1">
      <alignment horizontal="center"/>
    </xf>
    <xf numFmtId="8" fontId="0" fillId="0" borderId="1" xfId="0" applyNumberFormat="1" applyBorder="1" applyAlignment="1">
      <alignment vertical="center"/>
    </xf>
    <xf numFmtId="0" fontId="29" fillId="4" borderId="1" xfId="0" applyFont="1" applyFill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164" fontId="30" fillId="2" borderId="1" xfId="0" applyNumberFormat="1" applyFont="1" applyFill="1" applyBorder="1" applyAlignment="1">
      <alignment horizontal="left"/>
    </xf>
    <xf numFmtId="0" fontId="30" fillId="2" borderId="1" xfId="0" applyNumberFormat="1" applyFont="1" applyFill="1" applyBorder="1" applyAlignment="1">
      <alignment horizontal="left"/>
    </xf>
    <xf numFmtId="0" fontId="31" fillId="0" borderId="6" xfId="3" applyFont="1" applyFill="1" applyBorder="1" applyAlignment="1">
      <alignment horizontal="center" vertical="center"/>
    </xf>
    <xf numFmtId="0" fontId="0" fillId="0" borderId="0" xfId="0" applyFill="1"/>
    <xf numFmtId="8" fontId="32" fillId="0" borderId="0" xfId="3" applyNumberFormat="1" applyFont="1" applyFill="1" applyBorder="1" applyAlignment="1">
      <alignment horizontal="center"/>
    </xf>
    <xf numFmtId="0" fontId="31" fillId="6" borderId="6" xfId="3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center" vertical="center" wrapText="1"/>
    </xf>
    <xf numFmtId="0" fontId="33" fillId="0" borderId="7" xfId="3" applyFont="1" applyFill="1" applyBorder="1" applyAlignment="1">
      <alignment horizontal="center" wrapText="1"/>
    </xf>
    <xf numFmtId="8" fontId="33" fillId="0" borderId="7" xfId="3" applyNumberFormat="1" applyFont="1" applyFill="1" applyBorder="1" applyAlignment="1">
      <alignment horizontal="center"/>
    </xf>
    <xf numFmtId="2" fontId="31" fillId="0" borderId="6" xfId="3" applyNumberFormat="1" applyFont="1" applyFill="1" applyBorder="1" applyAlignment="1">
      <alignment horizontal="center" vertical="center"/>
    </xf>
    <xf numFmtId="2" fontId="31" fillId="6" borderId="7" xfId="3" applyNumberFormat="1" applyFont="1" applyFill="1" applyBorder="1" applyAlignment="1">
      <alignment horizontal="center" vertical="center"/>
    </xf>
    <xf numFmtId="2" fontId="31" fillId="6" borderId="6" xfId="3" applyNumberFormat="1" applyFont="1" applyFill="1" applyBorder="1" applyAlignment="1">
      <alignment horizontal="center" vertical="center"/>
    </xf>
    <xf numFmtId="0" fontId="33" fillId="0" borderId="7" xfId="3" applyFont="1" applyFill="1" applyBorder="1" applyAlignment="1">
      <alignment horizontal="center"/>
    </xf>
    <xf numFmtId="2" fontId="31" fillId="0" borderId="7" xfId="3" applyNumberFormat="1" applyFont="1" applyFill="1" applyBorder="1" applyAlignment="1">
      <alignment horizontal="center" vertical="center"/>
    </xf>
    <xf numFmtId="0" fontId="33" fillId="0" borderId="9" xfId="3" applyFont="1" applyFill="1" applyBorder="1" applyAlignment="1">
      <alignment horizontal="center"/>
    </xf>
    <xf numFmtId="0" fontId="33" fillId="0" borderId="11" xfId="3" applyFont="1" applyFill="1" applyBorder="1" applyAlignment="1">
      <alignment horizontal="center"/>
    </xf>
    <xf numFmtId="8" fontId="33" fillId="0" borderId="11" xfId="3" applyNumberFormat="1" applyFont="1" applyFill="1" applyBorder="1" applyAlignment="1">
      <alignment horizontal="center"/>
    </xf>
    <xf numFmtId="0" fontId="25" fillId="0" borderId="0" xfId="0" applyFont="1"/>
    <xf numFmtId="8" fontId="28" fillId="0" borderId="0" xfId="3" applyNumberFormat="1" applyFont="1" applyFill="1" applyBorder="1" applyAlignment="1">
      <alignment horizontal="center"/>
    </xf>
    <xf numFmtId="0" fontId="34" fillId="0" borderId="0" xfId="3" applyFont="1" applyAlignment="1">
      <alignment vertical="center"/>
    </xf>
    <xf numFmtId="0" fontId="35" fillId="0" borderId="0" xfId="3" applyFont="1" applyAlignment="1">
      <alignment vertical="center"/>
    </xf>
    <xf numFmtId="0" fontId="35" fillId="0" borderId="0" xfId="3" applyFont="1" applyAlignment="1">
      <alignment horizontal="center" vertical="center"/>
    </xf>
    <xf numFmtId="2" fontId="28" fillId="0" borderId="0" xfId="3" applyNumberFormat="1" applyFont="1" applyFill="1" applyBorder="1" applyAlignment="1">
      <alignment vertical="center"/>
    </xf>
    <xf numFmtId="2" fontId="28" fillId="6" borderId="0" xfId="3" applyNumberFormat="1" applyFont="1" applyFill="1" applyBorder="1" applyAlignment="1">
      <alignment vertical="center"/>
    </xf>
    <xf numFmtId="2" fontId="28" fillId="0" borderId="7" xfId="3" applyNumberFormat="1" applyFont="1" applyFill="1" applyBorder="1" applyAlignment="1">
      <alignment horizontal="center"/>
    </xf>
    <xf numFmtId="2" fontId="28" fillId="0" borderId="11" xfId="3" applyNumberFormat="1" applyFont="1" applyFill="1" applyBorder="1" applyAlignment="1">
      <alignment horizontal="center"/>
    </xf>
    <xf numFmtId="8" fontId="28" fillId="0" borderId="11" xfId="3" applyNumberFormat="1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left"/>
    </xf>
    <xf numFmtId="2" fontId="0" fillId="0" borderId="0" xfId="0" applyNumberFormat="1" applyAlignment="1"/>
    <xf numFmtId="0" fontId="0" fillId="6" borderId="12" xfId="0" applyFill="1" applyBorder="1"/>
    <xf numFmtId="0" fontId="0" fillId="0" borderId="13" xfId="0" applyBorder="1" applyAlignment="1"/>
    <xf numFmtId="0" fontId="0" fillId="6" borderId="13" xfId="0" applyFill="1" applyBorder="1"/>
    <xf numFmtId="164" fontId="0" fillId="0" borderId="13" xfId="0" applyNumberFormat="1" applyBorder="1" applyAlignment="1"/>
    <xf numFmtId="0" fontId="0" fillId="0" borderId="14" xfId="0" applyBorder="1" applyAlignment="1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17" xfId="0" applyBorder="1" applyAlignment="1"/>
    <xf numFmtId="164" fontId="0" fillId="0" borderId="17" xfId="0" applyNumberFormat="1" applyBorder="1" applyAlignment="1"/>
    <xf numFmtId="0" fontId="0" fillId="10" borderId="12" xfId="0" applyFill="1" applyBorder="1"/>
    <xf numFmtId="0" fontId="0" fillId="10" borderId="13" xfId="0" applyFill="1" applyBorder="1" applyAlignment="1"/>
    <xf numFmtId="0" fontId="0" fillId="10" borderId="13" xfId="0" applyFill="1" applyBorder="1"/>
    <xf numFmtId="0" fontId="0" fillId="10" borderId="16" xfId="0" applyFill="1" applyBorder="1"/>
    <xf numFmtId="0" fontId="0" fillId="10" borderId="17" xfId="0" applyFill="1" applyBorder="1" applyAlignment="1"/>
    <xf numFmtId="0" fontId="0" fillId="10" borderId="17" xfId="0" applyFill="1" applyBorder="1"/>
    <xf numFmtId="164" fontId="0" fillId="10" borderId="13" xfId="0" applyNumberFormat="1" applyFill="1" applyBorder="1" applyAlignment="1"/>
    <xf numFmtId="0" fontId="0" fillId="10" borderId="14" xfId="0" applyFill="1" applyBorder="1" applyAlignment="1"/>
    <xf numFmtId="164" fontId="0" fillId="10" borderId="17" xfId="0" applyNumberFormat="1" applyFill="1" applyBorder="1" applyAlignment="1"/>
    <xf numFmtId="0" fontId="0" fillId="10" borderId="18" xfId="0" applyFill="1" applyBorder="1" applyAlignment="1"/>
    <xf numFmtId="0" fontId="0" fillId="0" borderId="8" xfId="0" applyBorder="1"/>
    <xf numFmtId="0" fontId="0" fillId="0" borderId="0" xfId="0" applyBorder="1"/>
    <xf numFmtId="0" fontId="0" fillId="0" borderId="15" xfId="0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 applyAlignment="1"/>
    <xf numFmtId="2" fontId="0" fillId="10" borderId="17" xfId="0" applyNumberFormat="1" applyFill="1" applyBorder="1" applyAlignment="1"/>
    <xf numFmtId="0" fontId="0" fillId="0" borderId="0" xfId="0" applyFill="1" applyBorder="1" applyAlignment="1"/>
    <xf numFmtId="0" fontId="0" fillId="11" borderId="12" xfId="0" applyFill="1" applyBorder="1"/>
    <xf numFmtId="0" fontId="0" fillId="11" borderId="13" xfId="0" applyFill="1" applyBorder="1"/>
    <xf numFmtId="0" fontId="0" fillId="11" borderId="14" xfId="0" applyFill="1" applyBorder="1"/>
    <xf numFmtId="0" fontId="0" fillId="11" borderId="8" xfId="0" applyFill="1" applyBorder="1"/>
    <xf numFmtId="0" fontId="0" fillId="11" borderId="0" xfId="0" applyFill="1" applyBorder="1"/>
    <xf numFmtId="0" fontId="0" fillId="11" borderId="15" xfId="0" applyFill="1" applyBorder="1"/>
    <xf numFmtId="0" fontId="0" fillId="11" borderId="16" xfId="0" applyFill="1" applyBorder="1"/>
    <xf numFmtId="0" fontId="0" fillId="11" borderId="17" xfId="0" applyFill="1" applyBorder="1"/>
    <xf numFmtId="0" fontId="0" fillId="11" borderId="18" xfId="0" applyFill="1" applyBorder="1"/>
    <xf numFmtId="0" fontId="36" fillId="0" borderId="0" xfId="7"/>
    <xf numFmtId="0" fontId="8" fillId="0" borderId="0" xfId="1" applyFont="1" applyAlignment="1">
      <alignment horizontal="left"/>
    </xf>
    <xf numFmtId="0" fontId="7" fillId="0" borderId="0" xfId="1" applyAlignment="1">
      <alignment horizontal="left"/>
    </xf>
    <xf numFmtId="165" fontId="8" fillId="0" borderId="0" xfId="1" applyNumberFormat="1" applyFont="1" applyBorder="1" applyAlignment="1">
      <alignment horizontal="left"/>
    </xf>
    <xf numFmtId="0" fontId="7" fillId="0" borderId="0" xfId="1" applyBorder="1" applyAlignment="1">
      <alignment horizontal="left"/>
    </xf>
    <xf numFmtId="0" fontId="31" fillId="6" borderId="8" xfId="3" applyFont="1" applyFill="1" applyBorder="1" applyAlignment="1">
      <alignment horizontal="center" vertical="center"/>
    </xf>
    <xf numFmtId="0" fontId="31" fillId="6" borderId="0" xfId="3" applyFont="1" applyFill="1" applyBorder="1" applyAlignment="1">
      <alignment horizontal="center" vertical="center"/>
    </xf>
    <xf numFmtId="0" fontId="0" fillId="10" borderId="0" xfId="0" applyFill="1" applyAlignment="1"/>
    <xf numFmtId="164" fontId="0" fillId="10" borderId="0" xfId="0" applyNumberFormat="1" applyFill="1" applyAlignment="1"/>
    <xf numFmtId="0" fontId="0" fillId="10" borderId="0" xfId="0" applyFill="1"/>
    <xf numFmtId="0" fontId="37" fillId="10" borderId="0" xfId="0" applyFont="1" applyFill="1" applyAlignment="1">
      <alignment horizontal="center"/>
    </xf>
    <xf numFmtId="164" fontId="0" fillId="12" borderId="0" xfId="0" applyNumberFormat="1" applyFill="1" applyAlignment="1"/>
    <xf numFmtId="164" fontId="38" fillId="10" borderId="0" xfId="0" applyNumberFormat="1" applyFont="1" applyFill="1" applyAlignment="1"/>
    <xf numFmtId="10" fontId="38" fillId="0" borderId="0" xfId="0" applyNumberFormat="1" applyFont="1" applyAlignment="1">
      <alignment horizontal="center"/>
    </xf>
  </cellXfs>
  <cellStyles count="8">
    <cellStyle name="Hyperlink" xfId="7" builtinId="8"/>
    <cellStyle name="Normal" xfId="0" builtinId="0"/>
    <cellStyle name="Normal 2 2" xfId="3"/>
    <cellStyle name="一般 2" xfId="1"/>
    <cellStyle name="一般 3" xfId="4"/>
    <cellStyle name="百分比 2" xfId="6"/>
    <cellStyle name="貨幣 2" xfId="2"/>
    <cellStyle name="貨幣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%20Quotes\Old%20Quoting%20Tools\eParcel%20Master%20(w%20USPS%20increase)%20--%2011-28-16%20(Version%2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Com Priority"/>
      <sheetName val="eCom Priority (Country Pricing)"/>
      <sheetName val="eCom Packet"/>
      <sheetName val="eCom Packet (Country Pricing)"/>
      <sheetName val="eCom IPA"/>
      <sheetName val="eCom IPA (Country Pricing)"/>
      <sheetName val="eCom ISAL"/>
      <sheetName val="eCom ISAL (Country Pricing)"/>
      <sheetName val="EuroPak"/>
      <sheetName val="Shopping Cart Savings"/>
      <sheetName val="eCom Tracked AU_CA_EU"/>
      <sheetName val="eCom Tracked East EU"/>
      <sheetName val="eCom Tracked Latin Am"/>
      <sheetName val="eCom Postage"/>
      <sheetName val="eCom LH JFK"/>
      <sheetName val="eCom LH ORD"/>
      <sheetName val="eCom LH LAX"/>
      <sheetName val="eCom Pick up"/>
      <sheetName val="eCom Clearance"/>
      <sheetName val="GG Labor"/>
      <sheetName val="Inland Freight -- Canada-Europe"/>
      <sheetName val="Total Costs"/>
      <sheetName val="EuroPak Postage Costs"/>
      <sheetName val="Unit Cost Difference"/>
      <sheetName val="% Difference"/>
    </sheetNames>
    <sheetDataSet>
      <sheetData sheetId="0" refreshError="1">
        <row r="18">
          <cell r="E18" t="str">
            <v>&lt;Customer Name&gt;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ebay.com/itm/Classic-Luxury-4-Piece-Bath-Towels-650-GSM-Combed-Cotton-Soft-and-Top-Quality/142966667321?hash=item21497a3839:m:mvsP_uic5BVMJa9aT3NflgQ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mazon.com/Economic-Collection-Oversized-35x66-100-Ringspun/dp/B07CXXPX1S/ref=sr_1_10?keywords=4+PC+towels+SET+500+gsm&amp;qid=1557959626&amp;s=gateway&amp;sr=8-10" TargetMode="External"/><Relationship Id="rId1" Type="http://schemas.openxmlformats.org/officeDocument/2006/relationships/hyperlink" Target="https://www.amazon.com/Royal-Ascot-Absorbent-Machine-Washable/dp/B07FM5VLB6/ref=sr_1_3?keywords=2%2BPC%2BBATH%2BSHEET%2BSET&amp;qid=1557959253&amp;refinements=p_72%3A2661618011&amp;rnid=2661617011&amp;s=gateway&amp;sr=8-3&amp;th=1" TargetMode="External"/><Relationship Id="rId6" Type="http://schemas.openxmlformats.org/officeDocument/2006/relationships/hyperlink" Target="https://www.ebay.com/itm/Classic-Luxury-4-Piece-Bath-Towels-650-GSM-Combed-Cotton-Soft-and-Top-Quality/142966667321?hash=item21497a3839:m:mvsP_uic5BVMJa9aT3NflgQ" TargetMode="External"/><Relationship Id="rId5" Type="http://schemas.openxmlformats.org/officeDocument/2006/relationships/hyperlink" Target="https://www.amazon.com/Economic-Collection-Oversized-35x66-100-Ringspun/dp/B07CXXPX1S/ref=sr_1_10?keywords=4+PC+towels+SET+500+gsm&amp;qid=1557959626&amp;s=gateway&amp;sr=8-10" TargetMode="External"/><Relationship Id="rId4" Type="http://schemas.openxmlformats.org/officeDocument/2006/relationships/hyperlink" Target="https://www.amazon.com/Royal-Ascot-Absorbent-Machine-Washable/dp/B07FM5VLB6/ref=sr_1_3?keywords=2%2BPC%2BBATH%2BSHEET%2BSET&amp;qid=1557959253&amp;refinements=p_72%3A2661618011&amp;rnid=2661617011&amp;s=gateway&amp;sr=8-3&amp;th=1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87"/>
  <sheetViews>
    <sheetView tabSelected="1" zoomScale="80" zoomScaleNormal="80" workbookViewId="0">
      <pane xSplit="9" ySplit="8" topLeftCell="V46" activePane="bottomRight" state="frozen"/>
      <selection pane="topRight" activeCell="J1" sqref="J1"/>
      <selection pane="bottomLeft" activeCell="A9" sqref="A9"/>
      <selection pane="bottomRight" activeCell="Z83" sqref="Z83"/>
    </sheetView>
  </sheetViews>
  <sheetFormatPr defaultRowHeight="15" x14ac:dyDescent="0.25"/>
  <cols>
    <col min="1" max="1" width="36.28515625" style="12" customWidth="1"/>
    <col min="2" max="2" width="7.28515625" style="12" bestFit="1" customWidth="1"/>
    <col min="3" max="3" width="8.85546875" style="12"/>
    <col min="4" max="4" width="9.28515625" style="12" bestFit="1" customWidth="1"/>
    <col min="5" max="5" width="8.42578125" style="12" bestFit="1" customWidth="1"/>
    <col min="6" max="6" width="32.28515625" style="12" bestFit="1" customWidth="1"/>
    <col min="7" max="7" width="14.140625" style="12" bestFit="1" customWidth="1"/>
    <col min="8" max="8" width="9.7109375" style="12" bestFit="1" customWidth="1"/>
    <col min="9" max="9" width="8.42578125" style="15" bestFit="1" customWidth="1"/>
    <col min="10" max="10" width="17.42578125" style="12" bestFit="1" customWidth="1"/>
    <col min="11" max="11" width="14.28515625" style="12" bestFit="1" customWidth="1"/>
    <col min="12" max="16" width="16.28515625" style="12" bestFit="1" customWidth="1"/>
    <col min="17" max="21" width="16.28515625" style="12" customWidth="1"/>
    <col min="22" max="22" width="13.7109375" style="15" bestFit="1" customWidth="1"/>
    <col min="23" max="23" width="17.7109375" style="15" customWidth="1"/>
    <col min="24" max="24" width="13.7109375" style="15" customWidth="1"/>
    <col min="25" max="25" width="19.5703125" style="15" bestFit="1" customWidth="1"/>
    <col min="26" max="34" width="13.7109375" style="15" customWidth="1"/>
    <col min="35" max="40" width="9.140625" style="12"/>
    <col min="41" max="41" width="38.85546875" customWidth="1"/>
  </cols>
  <sheetData>
    <row r="1" spans="1:42" ht="14.45" customHeight="1" x14ac:dyDescent="0.25">
      <c r="A1" s="8" t="s">
        <v>0</v>
      </c>
      <c r="B1" s="68" t="s">
        <v>7</v>
      </c>
      <c r="C1" s="8" t="s">
        <v>8</v>
      </c>
      <c r="D1" s="68" t="s">
        <v>6</v>
      </c>
      <c r="E1" s="8" t="s">
        <v>1</v>
      </c>
      <c r="F1" s="8" t="s">
        <v>2</v>
      </c>
      <c r="G1" s="9" t="s">
        <v>3</v>
      </c>
      <c r="H1" s="8" t="s">
        <v>4</v>
      </c>
      <c r="I1" s="67" t="s">
        <v>5</v>
      </c>
      <c r="J1" s="68" t="s">
        <v>37</v>
      </c>
      <c r="K1" s="68" t="s">
        <v>38</v>
      </c>
      <c r="L1" s="68" t="s">
        <v>45</v>
      </c>
      <c r="M1" s="8" t="s">
        <v>47</v>
      </c>
      <c r="N1" s="8" t="s">
        <v>48</v>
      </c>
      <c r="O1" s="8" t="s">
        <v>157</v>
      </c>
      <c r="P1" s="8" t="s">
        <v>158</v>
      </c>
      <c r="Q1" s="8" t="s">
        <v>161</v>
      </c>
      <c r="R1" s="8" t="s">
        <v>159</v>
      </c>
      <c r="S1" s="8" t="s">
        <v>162</v>
      </c>
      <c r="T1" s="8" t="s">
        <v>160</v>
      </c>
      <c r="U1" s="8" t="s">
        <v>163</v>
      </c>
      <c r="V1" s="13" t="s">
        <v>175</v>
      </c>
      <c r="W1" s="13" t="s">
        <v>39</v>
      </c>
      <c r="X1" s="94" t="s">
        <v>183</v>
      </c>
      <c r="Y1" s="94"/>
      <c r="Z1" s="13" t="s">
        <v>173</v>
      </c>
      <c r="AA1" s="13" t="s">
        <v>164</v>
      </c>
      <c r="AB1" s="13" t="s">
        <v>165</v>
      </c>
      <c r="AC1" s="13" t="s">
        <v>166</v>
      </c>
      <c r="AD1" s="13" t="s">
        <v>167</v>
      </c>
      <c r="AE1" s="13" t="s">
        <v>168</v>
      </c>
      <c r="AF1" s="13" t="s">
        <v>169</v>
      </c>
      <c r="AG1" s="13" t="s">
        <v>170</v>
      </c>
      <c r="AH1" s="13" t="s">
        <v>171</v>
      </c>
      <c r="AI1" s="10" t="s">
        <v>9</v>
      </c>
      <c r="AJ1" s="10" t="s">
        <v>12</v>
      </c>
      <c r="AK1" s="10" t="s">
        <v>10</v>
      </c>
      <c r="AL1" s="10" t="s">
        <v>12</v>
      </c>
      <c r="AM1" s="10" t="s">
        <v>11</v>
      </c>
      <c r="AN1" s="10" t="s">
        <v>12</v>
      </c>
      <c r="AO1" s="1" t="s">
        <v>13</v>
      </c>
      <c r="AP1" s="17" t="s">
        <v>41</v>
      </c>
    </row>
    <row r="2" spans="1:42" x14ac:dyDescent="0.25">
      <c r="A2" s="64" t="s">
        <v>172</v>
      </c>
      <c r="B2" s="5"/>
      <c r="C2" s="5"/>
      <c r="D2" s="5"/>
      <c r="E2" s="3"/>
      <c r="F2" s="3"/>
      <c r="G2" s="4"/>
      <c r="H2" s="5"/>
      <c r="I2" s="1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4"/>
      <c r="W2" s="14"/>
      <c r="X2" s="14"/>
      <c r="Y2" s="14"/>
      <c r="Z2" s="65">
        <v>0.755</v>
      </c>
      <c r="AA2" s="65">
        <v>1.2929999999999999</v>
      </c>
      <c r="AB2" s="65">
        <v>1.1359999999999999</v>
      </c>
      <c r="AC2" s="65">
        <v>1.1359999999999999</v>
      </c>
      <c r="AD2" s="65">
        <v>8.9999999999999993E-3</v>
      </c>
      <c r="AE2" s="65">
        <v>1.1359999999999999</v>
      </c>
      <c r="AF2" s="65">
        <v>5.1999999999999998E-2</v>
      </c>
      <c r="AG2" s="65">
        <v>1.1359999999999999</v>
      </c>
      <c r="AH2" s="65">
        <v>0.71099999999999997</v>
      </c>
      <c r="AI2" s="11"/>
      <c r="AJ2" s="11"/>
      <c r="AK2" s="11"/>
      <c r="AL2" s="11"/>
      <c r="AM2" s="11"/>
      <c r="AN2" s="11"/>
      <c r="AO2" s="6"/>
      <c r="AP2" s="6"/>
    </row>
    <row r="3" spans="1:42" s="7" customFormat="1" ht="14.45" customHeight="1" x14ac:dyDescent="0.25">
      <c r="A3" s="2" t="s">
        <v>14</v>
      </c>
      <c r="B3" s="5">
        <v>5.2</v>
      </c>
      <c r="C3" s="5" t="s">
        <v>19</v>
      </c>
      <c r="D3" s="5" t="s">
        <v>18</v>
      </c>
      <c r="E3" s="3">
        <v>10</v>
      </c>
      <c r="F3" s="3" t="s">
        <v>15</v>
      </c>
      <c r="G3" s="4" t="s">
        <v>16</v>
      </c>
      <c r="H3" s="5" t="s">
        <v>17</v>
      </c>
      <c r="I3" s="14">
        <v>32</v>
      </c>
      <c r="J3" s="16">
        <v>0.15</v>
      </c>
      <c r="K3" s="5">
        <v>0</v>
      </c>
      <c r="L3" s="5">
        <v>9.74</v>
      </c>
      <c r="M3" s="63">
        <f>'PMI PDS'!B$9</f>
        <v>34.379999999999995</v>
      </c>
      <c r="N3" s="63">
        <f>'PMI PDS'!T$9</f>
        <v>42.95774999999999</v>
      </c>
      <c r="O3" s="63">
        <f>'PMI PDS'!X$9</f>
        <v>34.36</v>
      </c>
      <c r="P3" s="63">
        <f>'PMI PDS'!AB$9</f>
        <v>38.94</v>
      </c>
      <c r="Q3" s="63">
        <f>'PMI PDS'!U$9</f>
        <v>34.239999999999995</v>
      </c>
      <c r="R3" s="63">
        <f>'PMI PDS'!$I$9</f>
        <v>34.919999999999995</v>
      </c>
      <c r="S3" s="63">
        <f>'PMI PDS'!D$9</f>
        <v>27.130000000000003</v>
      </c>
      <c r="T3" s="63">
        <f>'PMI PDS'!$I$9</f>
        <v>34.919999999999995</v>
      </c>
      <c r="U3" s="63">
        <f>'PMI PDS'!R$9</f>
        <v>43.172999999999995</v>
      </c>
      <c r="V3" s="14">
        <f t="shared" ref="V3:V8" si="0">CONCATENATE(ROUND($I3/(1-$J3-0.35)+$K3,0),".99")+L3/(1-$J3)</f>
        <v>76.448823529411754</v>
      </c>
      <c r="W3" s="14">
        <v>79.989999999999995</v>
      </c>
      <c r="X3" s="14">
        <f t="shared" ref="X3:X8" si="1">V3*0.85-I3-L3</f>
        <v>23.241499999999981</v>
      </c>
      <c r="Y3" s="14"/>
      <c r="Z3" s="14">
        <f>(CONCATENATE(ROUND($I3/(1-$J3-0.35)+$K3,0),".99")+M3)/Z$2</f>
        <v>131.61589403973508</v>
      </c>
      <c r="AA3" s="14">
        <f>(CONCATENATE(ROUND($I3/(1-$J3-0.35)+$K3,0),".99")+N3)/AA$2</f>
        <v>83.486272235112139</v>
      </c>
      <c r="AB3" s="14">
        <f>(CONCATENATE(ROUND($I3/(1-$J3-0.35)+$K3,0),".99")+O3)/AB$2</f>
        <v>87.45598591549296</v>
      </c>
      <c r="AC3" s="14">
        <f>(CONCATENATE(ROUND($I3/(1-$J3-0.35)+$K3,0),".99")+P3)/AC$2</f>
        <v>91.487676056338032</v>
      </c>
      <c r="AD3" s="66">
        <f>(CONCATENATE(ROUND($I3/(1-$J3-0.35)+$K3,0),".99")+Q3)/AD$2</f>
        <v>11025.555555555555</v>
      </c>
      <c r="AE3" s="14">
        <f>(CONCATENATE(ROUND($I3/(1-$J3-0.35)+$K3,0),".99")+R3)/AE$2</f>
        <v>87.948943661971839</v>
      </c>
      <c r="AF3" s="14">
        <f>(CONCATENATE(ROUND($I3/(1-$J3-0.35)+$K3,0),".99")+S3)/AF$2</f>
        <v>1771.5384615384617</v>
      </c>
      <c r="AG3" s="14">
        <f>(CONCATENATE(ROUND($I3/(1-$J3-0.35)+$K3,0),".99")+T3)/AG$2</f>
        <v>87.948943661971839</v>
      </c>
      <c r="AH3" s="14">
        <f>(CONCATENATE(ROUND($I3/(1-$J3-0.35)+$K3,0),".99")+U3)/AH$2</f>
        <v>152.1279887482419</v>
      </c>
      <c r="AI3" s="11"/>
      <c r="AJ3" s="11"/>
      <c r="AK3" s="11"/>
      <c r="AL3" s="11"/>
      <c r="AM3" s="11"/>
      <c r="AN3" s="11"/>
      <c r="AO3" s="6" t="s">
        <v>20</v>
      </c>
      <c r="AP3" s="11" t="s">
        <v>40</v>
      </c>
    </row>
    <row r="4" spans="1:42" s="7" customFormat="1" ht="14.45" customHeight="1" x14ac:dyDescent="0.25">
      <c r="A4" s="2" t="s">
        <v>22</v>
      </c>
      <c r="B4" s="5">
        <v>6.2</v>
      </c>
      <c r="C4" s="5" t="s">
        <v>19</v>
      </c>
      <c r="D4" s="5" t="s">
        <v>21</v>
      </c>
      <c r="E4" s="3">
        <v>10</v>
      </c>
      <c r="F4" s="3" t="s">
        <v>23</v>
      </c>
      <c r="G4" s="4" t="s">
        <v>24</v>
      </c>
      <c r="H4" s="5" t="s">
        <v>17</v>
      </c>
      <c r="I4" s="14">
        <v>32</v>
      </c>
      <c r="J4" s="16">
        <v>0.15</v>
      </c>
      <c r="K4" s="5">
        <v>0</v>
      </c>
      <c r="L4" s="5">
        <v>9.74</v>
      </c>
      <c r="M4" s="63">
        <f>'PMI PDS'!B$10</f>
        <v>37.769999999999996</v>
      </c>
      <c r="N4" s="63">
        <f>'PMI PDS'!T$10</f>
        <v>45.407499999999992</v>
      </c>
      <c r="O4" s="63">
        <f>'PMI PDS'!X$10</f>
        <v>35.82</v>
      </c>
      <c r="P4" s="63">
        <f>'PMI PDS'!AB$10</f>
        <v>41.22</v>
      </c>
      <c r="Q4" s="63">
        <f>'PMI PDS'!U$10</f>
        <v>37.04</v>
      </c>
      <c r="R4" s="63">
        <f>'PMI PDS'!$I$10</f>
        <v>37.369999999999997</v>
      </c>
      <c r="S4" s="63">
        <f>'PMI PDS'!D$10</f>
        <v>29.630000000000003</v>
      </c>
      <c r="T4" s="63">
        <f>'PMI PDS'!$I$10</f>
        <v>37.369999999999997</v>
      </c>
      <c r="U4" s="63">
        <f>'PMI PDS'!R$10</f>
        <v>46.637499999999996</v>
      </c>
      <c r="V4" s="14">
        <f t="shared" si="0"/>
        <v>76.448823529411754</v>
      </c>
      <c r="W4" s="14">
        <v>79.989999999999995</v>
      </c>
      <c r="X4" s="14">
        <f t="shared" si="1"/>
        <v>23.241499999999981</v>
      </c>
      <c r="Y4" s="14"/>
      <c r="Z4" s="14">
        <f>(CONCATENATE(ROUND($I4/(1-$J4-0.35)+$K4,0),".99")+M4)/Z$2</f>
        <v>136.10596026490066</v>
      </c>
      <c r="AA4" s="14">
        <f>(CONCATENATE(ROUND($I4/(1-$J4-0.35)+$K4,0),".99")+N4)/AA$2</f>
        <v>85.380897138437732</v>
      </c>
      <c r="AB4" s="14">
        <f>(CONCATENATE(ROUND($I4/(1-$J4-0.35)+$K4,0),".99")+O4)/AB$2</f>
        <v>88.741197183098606</v>
      </c>
      <c r="AC4" s="14">
        <f>(CONCATENATE(ROUND($I4/(1-$J4-0.35)+$K4,0),".99")+P4)/AC$2</f>
        <v>93.494718309859152</v>
      </c>
      <c r="AD4" s="66">
        <f>(CONCATENATE(ROUND($I4/(1-$J4-0.35)+$K4,0),".99")+Q4)/AD$2</f>
        <v>11336.666666666668</v>
      </c>
      <c r="AE4" s="14">
        <f>(CONCATENATE(ROUND($I4/(1-$J4-0.35)+$K4,0),".99")+R4)/AE$2</f>
        <v>90.105633802816897</v>
      </c>
      <c r="AF4" s="14">
        <f>(CONCATENATE(ROUND($I4/(1-$J4-0.35)+$K4,0),".99")+S4)/AF$2</f>
        <v>1819.6153846153848</v>
      </c>
      <c r="AG4" s="14">
        <f>(CONCATENATE(ROUND($I4/(1-$J4-0.35)+$K4,0),".99")+T4)/AG$2</f>
        <v>90.105633802816897</v>
      </c>
      <c r="AH4" s="14">
        <f>(CONCATENATE(ROUND($I4/(1-$J4-0.35)+$K4,0),".99")+U4)/AH$2</f>
        <v>157.00070323488046</v>
      </c>
      <c r="AI4" s="11"/>
      <c r="AJ4" s="11"/>
      <c r="AK4" s="11"/>
      <c r="AL4" s="11"/>
      <c r="AM4" s="11"/>
      <c r="AN4" s="11"/>
      <c r="AO4" s="6" t="s">
        <v>20</v>
      </c>
      <c r="AP4" s="11" t="s">
        <v>40</v>
      </c>
    </row>
    <row r="5" spans="1:42" s="7" customFormat="1" ht="14.45" customHeight="1" x14ac:dyDescent="0.25">
      <c r="A5" s="2" t="s">
        <v>25</v>
      </c>
      <c r="B5" s="5">
        <v>2.2000000000000002</v>
      </c>
      <c r="C5" s="5" t="s">
        <v>19</v>
      </c>
      <c r="D5" s="5" t="s">
        <v>28</v>
      </c>
      <c r="E5" s="3">
        <v>10</v>
      </c>
      <c r="F5" s="3" t="s">
        <v>26</v>
      </c>
      <c r="G5" s="4" t="s">
        <v>27</v>
      </c>
      <c r="H5" s="5" t="s">
        <v>17</v>
      </c>
      <c r="I5" s="14">
        <v>15</v>
      </c>
      <c r="J5" s="16">
        <v>0.15</v>
      </c>
      <c r="K5" s="5">
        <v>0</v>
      </c>
      <c r="L5" s="5">
        <v>10.97</v>
      </c>
      <c r="M5" s="63">
        <f>ePacket!$B$10+ePacket!$D$10*Sheet1!B5</f>
        <v>15.055714285714288</v>
      </c>
      <c r="N5" s="63">
        <f>ePacket!B$18+ePacket!D$18*Sheet1!B5</f>
        <v>17.664285714285718</v>
      </c>
      <c r="O5" s="63">
        <f>ePacket!B$15+ePacket!D$15*Sheet1!B5</f>
        <v>14.112857142857145</v>
      </c>
      <c r="P5" s="63">
        <f>ePacket!B$16+ePacket!D$16*B5</f>
        <v>16.767142857142858</v>
      </c>
      <c r="Q5" s="63">
        <f>ePacket!B$24+ePacket!D$24*Sheet1!B5</f>
        <v>14.835714285714287</v>
      </c>
      <c r="R5" s="63">
        <f>ePacket!B$36+ePacket!D$36*Sheet1!B5</f>
        <v>17.995265714285715</v>
      </c>
      <c r="S5" s="63">
        <f>'PMI PDS'!D6</f>
        <v>19.66</v>
      </c>
      <c r="T5" s="63">
        <f>ePacket!B$23+ePacket!D$23*Sheet1!B5</f>
        <v>18.175714285714289</v>
      </c>
      <c r="U5" s="63">
        <f>ePacket!B$7+ePacket!D$7*Sheet1!B5</f>
        <v>19.024285714285718</v>
      </c>
      <c r="V5" s="14">
        <f t="shared" si="0"/>
        <v>43.895882352941172</v>
      </c>
      <c r="W5" s="14">
        <v>89</v>
      </c>
      <c r="X5" s="14">
        <f t="shared" si="1"/>
        <v>11.341499999999995</v>
      </c>
      <c r="Y5" s="14"/>
      <c r="Z5" s="14">
        <f>(CONCATENATE(ROUND($I5/(1-$J5-0.35)+$K5,0),".99")+M5)/Z$2</f>
        <v>60.987701040681166</v>
      </c>
      <c r="AA5" s="14">
        <f>(CONCATENATE(ROUND($I5/(1-$J5-0.35)+$K5,0),".99")+N5)/AA$2</f>
        <v>37.628991271682693</v>
      </c>
      <c r="AB5" s="14">
        <f>(CONCATENATE(ROUND($I5/(1-$J5-0.35)+$K5,0),".99")+O5)/AB$2</f>
        <v>39.703219315895382</v>
      </c>
      <c r="AC5" s="14">
        <f>(CONCATENATE(ROUND($I5/(1-$J5-0.35)+$K5,0),".99")+P5)/AC$2</f>
        <v>42.039738430583498</v>
      </c>
      <c r="AD5" s="66">
        <f>(CONCATENATE(ROUND($I5/(1-$J5-0.35)+$K5,0),".99")+Q5)/AD$2</f>
        <v>5091.7460317460318</v>
      </c>
      <c r="AE5" s="14">
        <f>(CONCATENATE(ROUND($I5/(1-$J5-0.35)+$K5,0),".99")+R5)/AE$2</f>
        <v>43.120832494969825</v>
      </c>
      <c r="AF5" s="14">
        <f>(CONCATENATE(ROUND($I5/(1-$J5-0.35)+$K5,0),".99")+S5)/AF$2</f>
        <v>974.03846153846155</v>
      </c>
      <c r="AG5" s="14">
        <f>(CONCATENATE(ROUND($I5/(1-$J5-0.35)+$K5,0),".99")+T5)/AG$2</f>
        <v>43.279678068410469</v>
      </c>
      <c r="AH5" s="14">
        <f>(CONCATENATE(ROUND($I5/(1-$J5-0.35)+$K5,0),".99")+U5)/AH$2</f>
        <v>70.343580470162763</v>
      </c>
      <c r="AI5" s="11"/>
      <c r="AJ5" s="11"/>
      <c r="AK5" s="11"/>
      <c r="AL5" s="11"/>
      <c r="AM5" s="11"/>
      <c r="AN5" s="11"/>
      <c r="AO5" s="6" t="s">
        <v>29</v>
      </c>
      <c r="AP5" s="11" t="s">
        <v>42</v>
      </c>
    </row>
    <row r="6" spans="1:42" s="7" customFormat="1" ht="14.45" customHeight="1" x14ac:dyDescent="0.25">
      <c r="A6" s="2" t="s">
        <v>30</v>
      </c>
      <c r="B6" s="5">
        <v>4.2</v>
      </c>
      <c r="C6" s="5" t="s">
        <v>19</v>
      </c>
      <c r="D6" s="5" t="s">
        <v>33</v>
      </c>
      <c r="E6" s="3">
        <v>10</v>
      </c>
      <c r="F6" s="3" t="s">
        <v>31</v>
      </c>
      <c r="G6" s="4" t="s">
        <v>32</v>
      </c>
      <c r="H6" s="5" t="s">
        <v>17</v>
      </c>
      <c r="I6" s="14">
        <v>25</v>
      </c>
      <c r="J6" s="16">
        <v>0.15</v>
      </c>
      <c r="K6" s="5">
        <v>0</v>
      </c>
      <c r="L6" s="5">
        <v>13.46</v>
      </c>
      <c r="M6" s="63">
        <f>ePacket!$B$10+ePacket!$D$10*Sheet1!B6</f>
        <v>25.227142857142859</v>
      </c>
      <c r="N6" s="63">
        <f>ePacket!B$18+ePacket!D$18*Sheet1!B6</f>
        <v>30.492857142857144</v>
      </c>
      <c r="O6" s="63">
        <f>ePacket!B$15+ePacket!D$15*Sheet1!B6</f>
        <v>24.427142857142861</v>
      </c>
      <c r="P6" s="63">
        <f>ePacket!B$16+ePacket!D$16*B6</f>
        <v>29.052857142857146</v>
      </c>
      <c r="Q6" s="63">
        <f>ePacket!B$24+ePacket!D$24*Sheet1!B6</f>
        <v>25.80714285714286</v>
      </c>
      <c r="R6" s="63">
        <f>ePacket!B$36+ePacket!D$36*Sheet1!B6</f>
        <v>31.15820857142857</v>
      </c>
      <c r="S6" s="63">
        <f>'PMI PDS'!D8</f>
        <v>24.64</v>
      </c>
      <c r="T6" s="63">
        <f>ePacket!B$23+ePacket!D$23*Sheet1!B6</f>
        <v>31.547142857142862</v>
      </c>
      <c r="U6" s="63">
        <f>ePacket!B$7+ePacket!D$7*Sheet1!B6</f>
        <v>33.167142857142863</v>
      </c>
      <c r="V6" s="14">
        <f t="shared" si="0"/>
        <v>66.825294117647061</v>
      </c>
      <c r="W6" s="14">
        <v>59.99</v>
      </c>
      <c r="X6" s="14">
        <f t="shared" si="1"/>
        <v>18.341499999999996</v>
      </c>
      <c r="Y6" s="14"/>
      <c r="Z6" s="14">
        <f>(CONCATENATE(ROUND($I6/(1-$J6-0.35)+$K6,0),".99")+M6)/Z$2</f>
        <v>100.94985808893094</v>
      </c>
      <c r="AA6" s="14">
        <f>(CONCATENATE(ROUND($I6/(1-$J6-0.35)+$K6,0),".99")+N6)/AA$2</f>
        <v>63.018450999889517</v>
      </c>
      <c r="AB6" s="14">
        <f>(CONCATENATE(ROUND($I6/(1-$J6-0.35)+$K6,0),".99")+O6)/AB$2</f>
        <v>66.388329979879288</v>
      </c>
      <c r="AC6" s="14">
        <f>(CONCATENATE(ROUND($I6/(1-$J6-0.35)+$K6,0),".99")+P6)/AC$2</f>
        <v>70.460261569416502</v>
      </c>
      <c r="AD6" s="66">
        <f>(CONCATENATE(ROUND($I6/(1-$J6-0.35)+$K6,0),".99")+Q6)/AD$2</f>
        <v>8533.0158730158746</v>
      </c>
      <c r="AE6" s="14">
        <f>(CONCATENATE(ROUND($I6/(1-$J6-0.35)+$K6,0),".99")+R6)/AE$2</f>
        <v>72.313563883299807</v>
      </c>
      <c r="AF6" s="14">
        <f>(CONCATENATE(ROUND($I6/(1-$J6-0.35)+$K6,0),".99")+S6)/AF$2</f>
        <v>1454.4230769230769</v>
      </c>
      <c r="AG6" s="14">
        <f>(CONCATENATE(ROUND($I6/(1-$J6-0.35)+$K6,0),".99")+T6)/AG$2</f>
        <v>72.655935613682104</v>
      </c>
      <c r="AH6" s="14">
        <f>(CONCATENATE(ROUND($I6/(1-$J6-0.35)+$K6,0),".99")+U6)/AH$2</f>
        <v>118.36447659232472</v>
      </c>
      <c r="AI6" s="11"/>
      <c r="AJ6" s="11"/>
      <c r="AK6" s="11"/>
      <c r="AL6" s="11"/>
      <c r="AM6" s="11"/>
      <c r="AN6" s="11"/>
      <c r="AO6" s="6" t="s">
        <v>34</v>
      </c>
      <c r="AP6" s="11" t="s">
        <v>43</v>
      </c>
    </row>
    <row r="7" spans="1:42" s="7" customFormat="1" ht="14.45" customHeight="1" x14ac:dyDescent="0.25">
      <c r="A7" s="2" t="s">
        <v>35</v>
      </c>
      <c r="B7" s="5">
        <v>3.3</v>
      </c>
      <c r="C7" s="5" t="s">
        <v>19</v>
      </c>
      <c r="D7" s="5" t="s">
        <v>33</v>
      </c>
      <c r="E7" s="3">
        <v>10</v>
      </c>
      <c r="F7" s="3" t="s">
        <v>31</v>
      </c>
      <c r="G7" s="4" t="s">
        <v>32</v>
      </c>
      <c r="H7" s="5" t="s">
        <v>17</v>
      </c>
      <c r="I7" s="14">
        <v>25</v>
      </c>
      <c r="J7" s="16">
        <v>0.15</v>
      </c>
      <c r="K7" s="5">
        <v>0</v>
      </c>
      <c r="L7" s="5">
        <v>12.46</v>
      </c>
      <c r="M7" s="63">
        <f>ePacket!$B$10+ePacket!$D$10*Sheet1!B7</f>
        <v>20.65</v>
      </c>
      <c r="N7" s="63">
        <f>ePacket!B$18+ePacket!D$18*Sheet1!B7</f>
        <v>24.72</v>
      </c>
      <c r="O7" s="63">
        <f>ePacket!B$15+ePacket!D$15*Sheet1!B7</f>
        <v>19.785714285714288</v>
      </c>
      <c r="P7" s="63">
        <f>ePacket!B$16+ePacket!D$16*B7</f>
        <v>23.524285714285714</v>
      </c>
      <c r="Q7" s="63">
        <f>ePacket!B$24+ePacket!D$24*Sheet1!B7</f>
        <v>20.87</v>
      </c>
      <c r="R7" s="63">
        <f>ePacket!B$36+ePacket!D$36*Sheet1!B7</f>
        <v>25.234884285714283</v>
      </c>
      <c r="S7" s="63">
        <f>'PMI PDS'!D7</f>
        <v>22.150000000000002</v>
      </c>
      <c r="T7" s="63">
        <f>ePacket!B$23+ePacket!D$23*Sheet1!B7</f>
        <v>25.53</v>
      </c>
      <c r="U7" s="63">
        <f>ePacket!B$7+ePacket!D$7*Sheet1!B7</f>
        <v>26.802857142857142</v>
      </c>
      <c r="V7" s="14">
        <f t="shared" si="0"/>
        <v>65.648823529411771</v>
      </c>
      <c r="W7" s="14">
        <v>75</v>
      </c>
      <c r="X7" s="14">
        <f t="shared" si="1"/>
        <v>18.341500000000003</v>
      </c>
      <c r="Y7" s="14"/>
      <c r="Z7" s="14">
        <f>(CONCATENATE(ROUND($I7/(1-$J7-0.35)+$K7,0),".99")+M7)/Z$2</f>
        <v>94.88741721854305</v>
      </c>
      <c r="AA7" s="14">
        <f>(CONCATENATE(ROUND($I7/(1-$J7-0.35)+$K7,0),".99")+N7)/AA$2</f>
        <v>58.553750966744019</v>
      </c>
      <c r="AB7" s="14">
        <f>(CONCATENATE(ROUND($I7/(1-$J7-0.35)+$K7,0),".99")+O7)/AB$2</f>
        <v>62.302565392354133</v>
      </c>
      <c r="AC7" s="14">
        <f>(CONCATENATE(ROUND($I7/(1-$J7-0.35)+$K7,0),".99")+P7)/AC$2</f>
        <v>65.593561368209265</v>
      </c>
      <c r="AD7" s="66">
        <f>(CONCATENATE(ROUND($I7/(1-$J7-0.35)+$K7,0),".99")+Q7)/AD$2</f>
        <v>7984.4444444444453</v>
      </c>
      <c r="AE7" s="14">
        <f>(CONCATENATE(ROUND($I7/(1-$J7-0.35)+$K7,0),".99")+R7)/AE$2</f>
        <v>67.099369969818909</v>
      </c>
      <c r="AF7" s="14">
        <f>(CONCATENATE(ROUND($I7/(1-$J7-0.35)+$K7,0),".99")+S7)/AF$2</f>
        <v>1406.5384615384617</v>
      </c>
      <c r="AG7" s="14">
        <f>(CONCATENATE(ROUND($I7/(1-$J7-0.35)+$K7,0),".99")+T7)/AG$2</f>
        <v>67.359154929577485</v>
      </c>
      <c r="AH7" s="14">
        <f>(CONCATENATE(ROUND($I7/(1-$J7-0.35)+$K7,0),".99")+U7)/AH$2</f>
        <v>109.41330118545309</v>
      </c>
      <c r="AI7" s="11"/>
      <c r="AJ7" s="11"/>
      <c r="AK7" s="11"/>
      <c r="AL7" s="11"/>
      <c r="AM7" s="11"/>
      <c r="AN7" s="11"/>
      <c r="AO7" s="6" t="s">
        <v>36</v>
      </c>
      <c r="AP7" s="11" t="s">
        <v>44</v>
      </c>
    </row>
    <row r="8" spans="1:42" x14ac:dyDescent="0.25">
      <c r="A8" s="5" t="s">
        <v>176</v>
      </c>
      <c r="B8" s="5"/>
      <c r="C8" s="5"/>
      <c r="D8" s="5"/>
      <c r="E8" s="3"/>
      <c r="F8" s="3"/>
      <c r="G8" s="4"/>
      <c r="H8" s="5"/>
      <c r="I8" s="14">
        <v>80.489999999999995</v>
      </c>
      <c r="J8" s="16">
        <v>0.15</v>
      </c>
      <c r="K8" s="5">
        <v>0</v>
      </c>
      <c r="L8" s="5">
        <v>5.95</v>
      </c>
      <c r="M8" s="63"/>
      <c r="N8" s="63"/>
      <c r="O8" s="63"/>
      <c r="P8" s="63"/>
      <c r="Q8" s="63"/>
      <c r="R8" s="63"/>
      <c r="S8" s="63"/>
      <c r="T8" s="63"/>
      <c r="U8" s="63"/>
      <c r="V8" s="14">
        <f t="shared" si="0"/>
        <v>168.99</v>
      </c>
      <c r="W8" s="14"/>
      <c r="X8" s="14">
        <f t="shared" si="1"/>
        <v>57.20150000000001</v>
      </c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1"/>
      <c r="AJ8" s="11"/>
      <c r="AK8" s="11"/>
      <c r="AL8" s="11"/>
      <c r="AM8" s="11"/>
      <c r="AN8" s="11"/>
      <c r="AO8" s="6"/>
      <c r="AP8" s="18"/>
    </row>
    <row r="11" spans="1:42" s="141" customFormat="1" ht="18.75" x14ac:dyDescent="0.3">
      <c r="A11" s="142" t="s">
        <v>255</v>
      </c>
      <c r="B11" s="142"/>
      <c r="C11" s="142"/>
      <c r="D11" s="142"/>
      <c r="E11" s="139"/>
      <c r="F11" s="139"/>
      <c r="G11" s="139"/>
      <c r="H11" s="139"/>
      <c r="I11" s="140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39"/>
      <c r="AJ11" s="139"/>
      <c r="AK11" s="139"/>
      <c r="AL11" s="139"/>
      <c r="AM11" s="139"/>
      <c r="AN11" s="139"/>
    </row>
    <row r="12" spans="1:42" ht="15.75" thickBot="1" x14ac:dyDescent="0.3">
      <c r="D12" s="12" t="s">
        <v>186</v>
      </c>
    </row>
    <row r="13" spans="1:42" x14ac:dyDescent="0.25">
      <c r="A13" s="123" t="s">
        <v>192</v>
      </c>
      <c r="B13" s="124">
        <v>5</v>
      </c>
      <c r="C13" s="124" t="s">
        <v>19</v>
      </c>
      <c r="D13" s="124" t="s">
        <v>245</v>
      </c>
      <c r="E13" s="124"/>
      <c r="F13" s="124" t="s">
        <v>196</v>
      </c>
      <c r="G13" s="124"/>
      <c r="H13" s="124"/>
      <c r="I13" s="124">
        <v>15.31</v>
      </c>
      <c r="J13" s="124">
        <v>0.15</v>
      </c>
      <c r="K13" s="124"/>
      <c r="L13" s="125">
        <v>11.05</v>
      </c>
      <c r="N13" s="122"/>
      <c r="O13" s="122"/>
      <c r="P13" s="95"/>
      <c r="Q13" s="95"/>
      <c r="V13" s="15">
        <f>CONCATENATE(ROUND($I13/(1-$J13-0.3)+$K13,0),".99")+L13/(1-$J13)</f>
        <v>41.99</v>
      </c>
      <c r="W13" s="15">
        <v>35.99</v>
      </c>
      <c r="X13" s="15">
        <f t="shared" ref="X13:X46" si="2">V13*0.85-I13-L13</f>
        <v>9.3314999999999948</v>
      </c>
      <c r="AP13" s="132" t="s">
        <v>252</v>
      </c>
    </row>
    <row r="14" spans="1:42" x14ac:dyDescent="0.25">
      <c r="A14" s="126" t="s">
        <v>193</v>
      </c>
      <c r="B14" s="127">
        <f>B13*2</f>
        <v>10</v>
      </c>
      <c r="C14" s="127" t="s">
        <v>19</v>
      </c>
      <c r="D14" s="127" t="s">
        <v>246</v>
      </c>
      <c r="E14" s="127"/>
      <c r="F14" s="127" t="s">
        <v>197</v>
      </c>
      <c r="G14" s="127"/>
      <c r="H14" s="127"/>
      <c r="I14" s="127">
        <f>I13*2</f>
        <v>30.62</v>
      </c>
      <c r="J14" s="127">
        <v>0.15</v>
      </c>
      <c r="K14" s="127"/>
      <c r="L14" s="128">
        <v>12.6</v>
      </c>
      <c r="Q14" s="95"/>
      <c r="V14" s="15">
        <f>CONCATENATE(ROUND($I14/(1-$J14-0.32)+$K14,0),".99")+L14/(1-$J14)</f>
        <v>73.813529411764705</v>
      </c>
      <c r="W14" s="15">
        <v>79.989999999999995</v>
      </c>
      <c r="X14" s="15">
        <f t="shared" si="2"/>
        <v>19.521499999999996</v>
      </c>
      <c r="AP14" s="132" t="s">
        <v>253</v>
      </c>
    </row>
    <row r="15" spans="1:42" x14ac:dyDescent="0.25">
      <c r="A15" s="126" t="s">
        <v>194</v>
      </c>
      <c r="B15" s="127">
        <f>B13*3</f>
        <v>15</v>
      </c>
      <c r="C15" s="127" t="s">
        <v>19</v>
      </c>
      <c r="D15" s="127" t="s">
        <v>247</v>
      </c>
      <c r="E15" s="127"/>
      <c r="F15" s="127" t="s">
        <v>198</v>
      </c>
      <c r="G15" s="127"/>
      <c r="H15" s="127"/>
      <c r="I15" s="127">
        <f>I13*3</f>
        <v>45.93</v>
      </c>
      <c r="J15" s="127">
        <v>0.15</v>
      </c>
      <c r="K15" s="127"/>
      <c r="L15" s="128">
        <v>14.1</v>
      </c>
      <c r="Q15" s="95"/>
      <c r="V15" s="15">
        <f>CONCATENATE(ROUND($I15/(1-$J15-0.32)+$K15,0),".99")+L15/(1-$J15)</f>
        <v>104.57823529411765</v>
      </c>
      <c r="X15" s="15">
        <f t="shared" si="2"/>
        <v>28.861499999999992</v>
      </c>
    </row>
    <row r="16" spans="1:42" ht="18" customHeight="1" thickBot="1" x14ac:dyDescent="0.3">
      <c r="A16" s="129" t="s">
        <v>195</v>
      </c>
      <c r="B16" s="130">
        <f>B13*4</f>
        <v>20</v>
      </c>
      <c r="C16" s="130" t="s">
        <v>19</v>
      </c>
      <c r="D16" s="130" t="s">
        <v>248</v>
      </c>
      <c r="E16" s="130"/>
      <c r="F16" s="130" t="s">
        <v>199</v>
      </c>
      <c r="G16" s="130"/>
      <c r="H16" s="130"/>
      <c r="I16" s="130">
        <f>I13*4</f>
        <v>61.24</v>
      </c>
      <c r="J16" s="130">
        <v>0.15</v>
      </c>
      <c r="K16" s="130"/>
      <c r="L16" s="131">
        <v>16.100000000000001</v>
      </c>
      <c r="Q16" s="95"/>
      <c r="V16" s="15">
        <f>CONCATENATE(ROUND($I16/(1-$J16-0.32)+$K16,0),".99")+L16/(1-$J16)</f>
        <v>135.93117647058824</v>
      </c>
      <c r="X16" s="15">
        <f t="shared" si="2"/>
        <v>38.201499999999996</v>
      </c>
    </row>
    <row r="17" spans="1:42" x14ac:dyDescent="0.25">
      <c r="A17" s="105" t="s">
        <v>200</v>
      </c>
      <c r="B17" s="106">
        <v>6.55</v>
      </c>
      <c r="C17" s="106" t="s">
        <v>19</v>
      </c>
      <c r="D17" s="106" t="s">
        <v>245</v>
      </c>
      <c r="E17" s="106"/>
      <c r="F17" s="107" t="s">
        <v>202</v>
      </c>
      <c r="G17" s="106"/>
      <c r="H17" s="106"/>
      <c r="I17" s="111">
        <v>26</v>
      </c>
      <c r="J17" s="106">
        <v>0.15</v>
      </c>
      <c r="K17" s="106"/>
      <c r="L17" s="112">
        <v>11.94</v>
      </c>
      <c r="Q17" s="95"/>
      <c r="V17" s="15">
        <f>CONCATENATE(ROUND($I17/(1-$J17-0.23)+$K17,0),".99")+L17/(1-$J17)</f>
        <v>57.037058823529414</v>
      </c>
      <c r="W17" s="15">
        <v>44.99</v>
      </c>
      <c r="X17" s="15">
        <f t="shared" si="2"/>
        <v>10.541499999999997</v>
      </c>
      <c r="AP17" s="132" t="s">
        <v>191</v>
      </c>
    </row>
    <row r="18" spans="1:42" ht="15.75" thickBot="1" x14ac:dyDescent="0.3">
      <c r="A18" s="108" t="s">
        <v>201</v>
      </c>
      <c r="B18" s="121">
        <f>B17*2</f>
        <v>13.1</v>
      </c>
      <c r="C18" s="109" t="s">
        <v>19</v>
      </c>
      <c r="D18" s="109" t="s">
        <v>246</v>
      </c>
      <c r="E18" s="109"/>
      <c r="F18" s="110" t="s">
        <v>203</v>
      </c>
      <c r="G18" s="109"/>
      <c r="H18" s="109"/>
      <c r="I18" s="113">
        <f>I17*2</f>
        <v>52</v>
      </c>
      <c r="J18" s="109">
        <v>0.15</v>
      </c>
      <c r="K18" s="109"/>
      <c r="L18" s="114">
        <v>13.09</v>
      </c>
      <c r="Q18" s="95"/>
      <c r="V18" s="15">
        <f>CONCATENATE(ROUND($I18/(1-$J18-0.23)+$K18,0),".99")+L18/(1-$J18)</f>
        <v>100.39</v>
      </c>
      <c r="X18" s="15">
        <f t="shared" si="2"/>
        <v>20.241499999999991</v>
      </c>
    </row>
    <row r="19" spans="1:42" x14ac:dyDescent="0.25">
      <c r="A19" s="96" t="s">
        <v>204</v>
      </c>
      <c r="B19" s="97">
        <v>5.55</v>
      </c>
      <c r="C19" s="97" t="s">
        <v>19</v>
      </c>
      <c r="D19" s="97"/>
      <c r="E19" s="97"/>
      <c r="F19" s="98" t="s">
        <v>232</v>
      </c>
      <c r="G19" s="97"/>
      <c r="H19" s="97"/>
      <c r="I19" s="99">
        <v>16.5</v>
      </c>
      <c r="J19" s="97">
        <v>0.15</v>
      </c>
      <c r="K19" s="97"/>
      <c r="L19" s="100"/>
      <c r="Q19" s="95"/>
    </row>
    <row r="20" spans="1:42" x14ac:dyDescent="0.25">
      <c r="A20" s="115" t="s">
        <v>205</v>
      </c>
      <c r="B20" s="101">
        <v>5.55</v>
      </c>
      <c r="C20" s="101" t="s">
        <v>19</v>
      </c>
      <c r="D20" s="101" t="s">
        <v>245</v>
      </c>
      <c r="E20" s="101"/>
      <c r="F20" s="116" t="s">
        <v>233</v>
      </c>
      <c r="G20" s="101"/>
      <c r="H20" s="101"/>
      <c r="I20" s="102">
        <v>16.5</v>
      </c>
      <c r="J20" s="101">
        <v>0.15</v>
      </c>
      <c r="K20" s="101"/>
      <c r="L20" s="117">
        <v>11.8</v>
      </c>
      <c r="Q20" s="95"/>
      <c r="V20" s="15">
        <f>CONCATENATE(ROUND($I20/(1-$J20-0.35)+$K20,0),".99")+L20/(1-$J20)</f>
        <v>47.872352941176473</v>
      </c>
      <c r="W20" s="15">
        <v>49.9</v>
      </c>
      <c r="X20" s="15">
        <f t="shared" si="2"/>
        <v>12.391499999999997</v>
      </c>
    </row>
    <row r="21" spans="1:42" x14ac:dyDescent="0.25">
      <c r="A21" s="115" t="s">
        <v>206</v>
      </c>
      <c r="B21" s="101">
        <f>B20*2</f>
        <v>11.1</v>
      </c>
      <c r="C21" s="101" t="s">
        <v>19</v>
      </c>
      <c r="D21" s="101" t="s">
        <v>246</v>
      </c>
      <c r="E21" s="101"/>
      <c r="F21" s="116" t="s">
        <v>234</v>
      </c>
      <c r="G21" s="101"/>
      <c r="H21" s="101"/>
      <c r="I21" s="102">
        <f>I20*2</f>
        <v>33</v>
      </c>
      <c r="J21" s="101">
        <v>0.15</v>
      </c>
      <c r="K21" s="101"/>
      <c r="L21" s="117">
        <v>12.52</v>
      </c>
      <c r="Q21" s="95"/>
      <c r="V21" s="15">
        <f>CONCATENATE(ROUND($I21/(1-$J21-0.37)+$K21,0),".99")+L21/(1-$J21)</f>
        <v>84.719411764705882</v>
      </c>
      <c r="X21" s="15">
        <f t="shared" si="2"/>
        <v>26.491499999999998</v>
      </c>
    </row>
    <row r="22" spans="1:42" ht="15.75" thickBot="1" x14ac:dyDescent="0.3">
      <c r="A22" s="118" t="s">
        <v>207</v>
      </c>
      <c r="B22" s="103">
        <f>B20*3</f>
        <v>16.649999999999999</v>
      </c>
      <c r="C22" s="103" t="s">
        <v>19</v>
      </c>
      <c r="D22" s="103" t="s">
        <v>247</v>
      </c>
      <c r="E22" s="103"/>
      <c r="F22" s="119" t="s">
        <v>235</v>
      </c>
      <c r="G22" s="103"/>
      <c r="H22" s="103"/>
      <c r="I22" s="104">
        <f>I20*3</f>
        <v>49.5</v>
      </c>
      <c r="J22" s="103">
        <v>0.15</v>
      </c>
      <c r="K22" s="103"/>
      <c r="L22" s="120">
        <v>14.43</v>
      </c>
      <c r="Q22" s="95"/>
      <c r="V22" s="15">
        <f>CONCATENATE(ROUND($I22/(1-$J22-0.37)+$K22,0),".99")+L22/(1-$J22)</f>
        <v>120.9664705882353</v>
      </c>
      <c r="X22" s="15">
        <f t="shared" si="2"/>
        <v>38.891500000000001</v>
      </c>
    </row>
    <row r="23" spans="1:42" x14ac:dyDescent="0.25">
      <c r="A23" s="96" t="s">
        <v>208</v>
      </c>
      <c r="B23" s="97">
        <v>4.51</v>
      </c>
      <c r="C23" s="97" t="s">
        <v>19</v>
      </c>
      <c r="D23" s="97"/>
      <c r="E23" s="97"/>
      <c r="F23" s="98"/>
      <c r="G23" s="97"/>
      <c r="H23" s="97"/>
      <c r="I23" s="102">
        <v>20.85</v>
      </c>
      <c r="J23" s="97">
        <v>0.15</v>
      </c>
      <c r="K23" s="97"/>
      <c r="L23" s="100"/>
      <c r="Q23" s="95"/>
    </row>
    <row r="24" spans="1:42" x14ac:dyDescent="0.25">
      <c r="A24" s="115" t="s">
        <v>209</v>
      </c>
      <c r="B24" s="122">
        <v>4.51</v>
      </c>
      <c r="C24" s="101" t="s">
        <v>19</v>
      </c>
      <c r="D24" s="101" t="s">
        <v>245</v>
      </c>
      <c r="E24" s="101"/>
      <c r="F24" s="116" t="s">
        <v>236</v>
      </c>
      <c r="G24" s="101"/>
      <c r="H24" s="101"/>
      <c r="I24" s="102">
        <v>20.85</v>
      </c>
      <c r="J24" s="101">
        <v>0.15</v>
      </c>
      <c r="K24" s="101"/>
      <c r="L24" s="117">
        <v>11.47</v>
      </c>
      <c r="Q24" s="95"/>
      <c r="V24" s="15">
        <f>CONCATENATE(ROUND($I24/(1-$J24-0.3)+$K24,0),".99")+L24/(1-$J24)</f>
        <v>52.484117647058824</v>
      </c>
      <c r="W24" s="15">
        <v>53.99</v>
      </c>
      <c r="X24" s="15">
        <f t="shared" si="2"/>
        <v>12.291499999999997</v>
      </c>
    </row>
    <row r="25" spans="1:42" x14ac:dyDescent="0.25">
      <c r="A25" s="115" t="s">
        <v>210</v>
      </c>
      <c r="B25" s="101">
        <f>B23*2</f>
        <v>9.02</v>
      </c>
      <c r="C25" s="101" t="s">
        <v>19</v>
      </c>
      <c r="D25" s="101" t="s">
        <v>246</v>
      </c>
      <c r="E25" s="101"/>
      <c r="F25" s="116" t="s">
        <v>237</v>
      </c>
      <c r="G25" s="101"/>
      <c r="H25" s="101"/>
      <c r="I25" s="102">
        <f>I24*2</f>
        <v>41.7</v>
      </c>
      <c r="J25" s="101">
        <v>0.15</v>
      </c>
      <c r="K25" s="101"/>
      <c r="L25" s="117">
        <v>12.37</v>
      </c>
      <c r="Q25" s="95"/>
      <c r="V25" s="15">
        <f>CONCATENATE(ROUND($I25/(1-$J25-0.32)+$K25,0),".99")+L25/(1-$J25)</f>
        <v>94.542941176470578</v>
      </c>
      <c r="X25" s="15">
        <f t="shared" si="2"/>
        <v>26.291499999999992</v>
      </c>
    </row>
    <row r="26" spans="1:42" ht="15.75" thickBot="1" x14ac:dyDescent="0.3">
      <c r="A26" s="118" t="s">
        <v>211</v>
      </c>
      <c r="B26" s="103">
        <f>B23*3</f>
        <v>13.53</v>
      </c>
      <c r="C26" s="103" t="s">
        <v>19</v>
      </c>
      <c r="D26" s="103" t="s">
        <v>247</v>
      </c>
      <c r="E26" s="103"/>
      <c r="F26" s="119" t="s">
        <v>238</v>
      </c>
      <c r="G26" s="103"/>
      <c r="H26" s="103"/>
      <c r="I26" s="104">
        <f>I24*3</f>
        <v>62.550000000000004</v>
      </c>
      <c r="J26" s="103">
        <v>0.15</v>
      </c>
      <c r="K26" s="103"/>
      <c r="L26" s="120">
        <v>13.09</v>
      </c>
      <c r="Q26" s="95"/>
      <c r="V26" s="15">
        <f>CONCATENATE(ROUND($I26/(1-$J26-0.32)+$K26,0),".99")+L26/(1-$J26)</f>
        <v>134.38999999999999</v>
      </c>
      <c r="X26" s="15">
        <f t="shared" si="2"/>
        <v>38.591499999999982</v>
      </c>
    </row>
    <row r="27" spans="1:42" x14ac:dyDescent="0.25">
      <c r="A27" s="96" t="s">
        <v>212</v>
      </c>
      <c r="B27" s="97">
        <v>3.05</v>
      </c>
      <c r="C27" s="97" t="s">
        <v>19</v>
      </c>
      <c r="D27" s="97"/>
      <c r="E27" s="97"/>
      <c r="F27" s="98" t="s">
        <v>239</v>
      </c>
      <c r="G27" s="97"/>
      <c r="H27" s="97"/>
      <c r="I27" s="99">
        <v>13</v>
      </c>
      <c r="J27" s="97">
        <v>0.15</v>
      </c>
      <c r="K27" s="97"/>
      <c r="L27" s="100"/>
      <c r="Q27" s="95"/>
    </row>
    <row r="28" spans="1:42" x14ac:dyDescent="0.25">
      <c r="A28" s="115" t="s">
        <v>213</v>
      </c>
      <c r="B28" s="122">
        <v>3.05</v>
      </c>
      <c r="C28" s="101" t="s">
        <v>19</v>
      </c>
      <c r="D28" s="122" t="s">
        <v>249</v>
      </c>
      <c r="E28" s="101"/>
      <c r="F28" s="116" t="s">
        <v>184</v>
      </c>
      <c r="G28" s="101"/>
      <c r="H28" s="101"/>
      <c r="I28" s="102">
        <v>13</v>
      </c>
      <c r="J28" s="101">
        <v>0.15</v>
      </c>
      <c r="K28" s="101"/>
      <c r="L28" s="117">
        <v>12.5</v>
      </c>
      <c r="Q28" s="95"/>
      <c r="V28" s="15">
        <f>CONCATENATE(ROUND($I28/(1-$J28-0.35)+$K28,0),".99")+L28/(1-$J28)</f>
        <v>41.695882352941176</v>
      </c>
      <c r="W28" s="15">
        <v>21.99</v>
      </c>
      <c r="X28" s="15">
        <f t="shared" si="2"/>
        <v>9.9414999999999978</v>
      </c>
    </row>
    <row r="29" spans="1:42" x14ac:dyDescent="0.25">
      <c r="A29" s="115" t="s">
        <v>214</v>
      </c>
      <c r="B29" s="101">
        <f>B27*2</f>
        <v>6.1</v>
      </c>
      <c r="C29" s="101" t="s">
        <v>19</v>
      </c>
      <c r="D29" s="122" t="s">
        <v>250</v>
      </c>
      <c r="E29" s="101"/>
      <c r="F29" s="116" t="s">
        <v>187</v>
      </c>
      <c r="G29" s="101"/>
      <c r="H29" s="101"/>
      <c r="I29" s="102">
        <f>I28*2</f>
        <v>26</v>
      </c>
      <c r="J29" s="101">
        <v>0.15</v>
      </c>
      <c r="K29" s="101"/>
      <c r="L29" s="117">
        <v>15.71</v>
      </c>
      <c r="Q29" s="95"/>
      <c r="V29" s="15">
        <f>CONCATENATE(ROUND($I29/(1-$J29-0.36)+$K29,0),".99")+L29/(1-$J29)</f>
        <v>72.472352941176467</v>
      </c>
      <c r="X29" s="15">
        <f t="shared" si="2"/>
        <v>19.891499999999994</v>
      </c>
    </row>
    <row r="30" spans="1:42" ht="15.75" thickBot="1" x14ac:dyDescent="0.3">
      <c r="A30" s="118" t="s">
        <v>215</v>
      </c>
      <c r="B30" s="103">
        <f>B27*3</f>
        <v>9.1499999999999986</v>
      </c>
      <c r="C30" s="103" t="s">
        <v>19</v>
      </c>
      <c r="D30" s="122" t="s">
        <v>251</v>
      </c>
      <c r="E30" s="103"/>
      <c r="F30" s="119" t="s">
        <v>188</v>
      </c>
      <c r="G30" s="103"/>
      <c r="H30" s="103"/>
      <c r="I30" s="104">
        <f>I28*3</f>
        <v>39</v>
      </c>
      <c r="J30" s="103">
        <v>0.15</v>
      </c>
      <c r="K30" s="103"/>
      <c r="L30" s="120">
        <v>18.809999999999999</v>
      </c>
      <c r="Q30" s="95"/>
      <c r="V30" s="15">
        <f>CONCATENATE(ROUND($I30/(1-$J30-0.37)+$K30,0),".99")+L30/(1-$J30)</f>
        <v>104.11941176470587</v>
      </c>
      <c r="X30" s="15">
        <f t="shared" si="2"/>
        <v>30.691499999999994</v>
      </c>
    </row>
    <row r="31" spans="1:42" x14ac:dyDescent="0.25">
      <c r="A31" s="96" t="s">
        <v>216</v>
      </c>
      <c r="B31" s="97">
        <v>2.4</v>
      </c>
      <c r="C31" s="97" t="s">
        <v>19</v>
      </c>
      <c r="D31" s="97"/>
      <c r="E31" s="97"/>
      <c r="F31" s="98" t="s">
        <v>239</v>
      </c>
      <c r="G31" s="97"/>
      <c r="H31" s="97"/>
      <c r="I31" s="99">
        <v>11.25</v>
      </c>
      <c r="J31" s="97">
        <v>0.15</v>
      </c>
      <c r="K31" s="97"/>
      <c r="L31" s="100"/>
      <c r="Q31" s="95"/>
    </row>
    <row r="32" spans="1:42" x14ac:dyDescent="0.25">
      <c r="A32" s="115" t="s">
        <v>217</v>
      </c>
      <c r="B32" s="122">
        <v>2.4</v>
      </c>
      <c r="C32" s="101" t="s">
        <v>19</v>
      </c>
      <c r="D32" s="101" t="s">
        <v>249</v>
      </c>
      <c r="E32" s="101"/>
      <c r="F32" s="116" t="s">
        <v>184</v>
      </c>
      <c r="G32" s="101"/>
      <c r="H32" s="101"/>
      <c r="I32" s="102">
        <v>11.25</v>
      </c>
      <c r="J32" s="101">
        <v>0.15</v>
      </c>
      <c r="K32" s="101"/>
      <c r="L32" s="117">
        <v>10.24</v>
      </c>
      <c r="Q32" s="95"/>
      <c r="V32" s="15">
        <f>CONCATENATE(ROUND($I32/(1-$J32-0.35)+$K32,0),".99")+L32/(1-$J32)</f>
        <v>36.037058823529406</v>
      </c>
      <c r="W32" s="15">
        <v>21.99</v>
      </c>
      <c r="X32" s="15">
        <f t="shared" si="2"/>
        <v>9.1414999999999953</v>
      </c>
    </row>
    <row r="33" spans="1:24" x14ac:dyDescent="0.25">
      <c r="A33" s="115" t="s">
        <v>218</v>
      </c>
      <c r="B33" s="101">
        <f>B31*2</f>
        <v>4.8</v>
      </c>
      <c r="C33" s="101" t="s">
        <v>19</v>
      </c>
      <c r="D33" s="101" t="s">
        <v>250</v>
      </c>
      <c r="E33" s="101"/>
      <c r="F33" s="116" t="s">
        <v>187</v>
      </c>
      <c r="G33" s="101"/>
      <c r="H33" s="101"/>
      <c r="I33" s="102">
        <f>I32*2</f>
        <v>22.5</v>
      </c>
      <c r="J33" s="101">
        <v>0.15</v>
      </c>
      <c r="K33" s="101"/>
      <c r="L33" s="117">
        <v>12.68</v>
      </c>
      <c r="Q33" s="95"/>
      <c r="V33" s="15">
        <f>CONCATENATE(ROUND($I33/(1-$J33-0.36)+$K33,0),".99")+L33/(1-$J33)</f>
        <v>61.907647058823528</v>
      </c>
      <c r="X33" s="15">
        <f t="shared" si="2"/>
        <v>17.441499999999998</v>
      </c>
    </row>
    <row r="34" spans="1:24" ht="15.75" thickBot="1" x14ac:dyDescent="0.3">
      <c r="A34" s="118" t="s">
        <v>219</v>
      </c>
      <c r="B34" s="103">
        <f>B31*3</f>
        <v>7.1999999999999993</v>
      </c>
      <c r="C34" s="103" t="s">
        <v>19</v>
      </c>
      <c r="D34" s="103" t="s">
        <v>251</v>
      </c>
      <c r="E34" s="103"/>
      <c r="F34" s="119" t="s">
        <v>188</v>
      </c>
      <c r="G34" s="103"/>
      <c r="H34" s="103"/>
      <c r="I34" s="104">
        <f>I32*3</f>
        <v>33.75</v>
      </c>
      <c r="J34" s="103">
        <v>0.15</v>
      </c>
      <c r="K34" s="103"/>
      <c r="L34" s="120">
        <v>16.54</v>
      </c>
      <c r="Q34" s="95"/>
      <c r="V34" s="15">
        <f>CONCATENATE(ROUND($I34/(1-$J34-0.37)+$K34,0),".99")+L34/(1-$J34)</f>
        <v>90.448823529411754</v>
      </c>
      <c r="X34" s="15">
        <f t="shared" si="2"/>
        <v>26.591499999999989</v>
      </c>
    </row>
    <row r="35" spans="1:24" x14ac:dyDescent="0.25">
      <c r="A35" s="96" t="s">
        <v>220</v>
      </c>
      <c r="B35" s="97">
        <v>1.86</v>
      </c>
      <c r="C35" s="97" t="s">
        <v>19</v>
      </c>
      <c r="D35" s="97"/>
      <c r="E35" s="97"/>
      <c r="F35" s="98" t="s">
        <v>240</v>
      </c>
      <c r="G35" s="97"/>
      <c r="H35" s="97"/>
      <c r="I35" s="102">
        <v>7.25</v>
      </c>
      <c r="J35" s="97">
        <v>0.15</v>
      </c>
      <c r="K35" s="97"/>
      <c r="L35" s="100"/>
      <c r="Q35" s="95"/>
    </row>
    <row r="36" spans="1:24" ht="14.25" customHeight="1" x14ac:dyDescent="0.25">
      <c r="A36" s="115" t="s">
        <v>221</v>
      </c>
      <c r="B36" s="122">
        <v>1.86</v>
      </c>
      <c r="C36" s="101" t="s">
        <v>19</v>
      </c>
      <c r="D36" s="101" t="s">
        <v>249</v>
      </c>
      <c r="E36" s="101"/>
      <c r="F36" s="116" t="s">
        <v>185</v>
      </c>
      <c r="G36" s="101"/>
      <c r="H36" s="101"/>
      <c r="I36" s="102">
        <v>7.25</v>
      </c>
      <c r="J36" s="101">
        <v>0.15</v>
      </c>
      <c r="K36" s="101"/>
      <c r="L36" s="117">
        <v>9.23</v>
      </c>
      <c r="Q36" s="95"/>
      <c r="V36" s="15">
        <f t="shared" ref="V36:V40" si="3">CONCATENATE(ROUND($I36/(1-$J36-0.45)+$K36,0),".99")+L36/(1-$J36)</f>
        <v>29.848823529411764</v>
      </c>
      <c r="W36" s="15">
        <v>23.99</v>
      </c>
      <c r="X36" s="15">
        <f t="shared" si="2"/>
        <v>8.8914999999999971</v>
      </c>
    </row>
    <row r="37" spans="1:24" x14ac:dyDescent="0.25">
      <c r="A37" s="115" t="s">
        <v>222</v>
      </c>
      <c r="B37" s="101">
        <f>B35*2</f>
        <v>3.72</v>
      </c>
      <c r="C37" s="101" t="s">
        <v>19</v>
      </c>
      <c r="D37" s="101" t="s">
        <v>250</v>
      </c>
      <c r="E37" s="101"/>
      <c r="F37" s="116" t="s">
        <v>189</v>
      </c>
      <c r="G37" s="101"/>
      <c r="H37" s="101"/>
      <c r="I37" s="102">
        <f>I36*2</f>
        <v>14.5</v>
      </c>
      <c r="J37" s="101">
        <v>0.15</v>
      </c>
      <c r="K37" s="101"/>
      <c r="L37" s="117">
        <v>12.2</v>
      </c>
      <c r="Q37" s="95"/>
      <c r="V37" s="15">
        <f>CONCATENATE(ROUND($I37/(1-$J37-0.46)+$K37,0),".99")+L37/(1-$J37)</f>
        <v>52.342941176470589</v>
      </c>
      <c r="X37" s="15">
        <f t="shared" si="2"/>
        <v>17.791500000000003</v>
      </c>
    </row>
    <row r="38" spans="1:24" ht="15.75" thickBot="1" x14ac:dyDescent="0.3">
      <c r="A38" s="118" t="s">
        <v>223</v>
      </c>
      <c r="B38" s="103">
        <f>B35*3</f>
        <v>5.58</v>
      </c>
      <c r="C38" s="103" t="s">
        <v>19</v>
      </c>
      <c r="D38" s="103" t="s">
        <v>251</v>
      </c>
      <c r="E38" s="103"/>
      <c r="F38" s="119" t="s">
        <v>190</v>
      </c>
      <c r="G38" s="103"/>
      <c r="H38" s="103"/>
      <c r="I38" s="104">
        <f>I36*3</f>
        <v>21.75</v>
      </c>
      <c r="J38" s="103">
        <v>0.15</v>
      </c>
      <c r="K38" s="103"/>
      <c r="L38" s="120">
        <v>15.08</v>
      </c>
      <c r="Q38" s="95"/>
      <c r="V38" s="15">
        <f>CONCATENATE(ROUND($I38/(1-$J38-0.47)+$K38,0),".99")+L38/(1-$J38)</f>
        <v>75.731176470588238</v>
      </c>
      <c r="X38" s="15">
        <f t="shared" si="2"/>
        <v>27.541499999999999</v>
      </c>
    </row>
    <row r="39" spans="1:24" x14ac:dyDescent="0.25">
      <c r="A39" s="96" t="s">
        <v>224</v>
      </c>
      <c r="B39" s="97">
        <v>1.86</v>
      </c>
      <c r="C39" s="97" t="s">
        <v>19</v>
      </c>
      <c r="D39" s="97"/>
      <c r="E39" s="97"/>
      <c r="F39" s="98" t="s">
        <v>240</v>
      </c>
      <c r="G39" s="97"/>
      <c r="H39" s="97"/>
      <c r="I39" s="99">
        <v>7.25</v>
      </c>
      <c r="J39" s="97">
        <v>0.15</v>
      </c>
      <c r="K39" s="97"/>
      <c r="L39" s="100"/>
      <c r="Q39" s="95"/>
    </row>
    <row r="40" spans="1:24" x14ac:dyDescent="0.25">
      <c r="A40" s="115" t="s">
        <v>225</v>
      </c>
      <c r="B40" s="122">
        <v>1.86</v>
      </c>
      <c r="C40" s="101" t="s">
        <v>19</v>
      </c>
      <c r="D40" s="101" t="s">
        <v>249</v>
      </c>
      <c r="E40" s="101"/>
      <c r="F40" s="116" t="s">
        <v>241</v>
      </c>
      <c r="G40" s="101"/>
      <c r="H40" s="101"/>
      <c r="I40" s="102">
        <v>7.25</v>
      </c>
      <c r="J40" s="101">
        <v>0.15</v>
      </c>
      <c r="K40" s="101"/>
      <c r="L40" s="117">
        <v>9.23</v>
      </c>
      <c r="Q40" s="95"/>
      <c r="V40" s="15">
        <f t="shared" si="3"/>
        <v>29.848823529411764</v>
      </c>
      <c r="W40" s="15">
        <v>23.99</v>
      </c>
      <c r="X40" s="15">
        <f t="shared" si="2"/>
        <v>8.8914999999999971</v>
      </c>
    </row>
    <row r="41" spans="1:24" x14ac:dyDescent="0.25">
      <c r="A41" s="115" t="s">
        <v>226</v>
      </c>
      <c r="B41" s="101">
        <f>B39*2</f>
        <v>3.72</v>
      </c>
      <c r="C41" s="101" t="s">
        <v>19</v>
      </c>
      <c r="D41" s="101" t="s">
        <v>250</v>
      </c>
      <c r="E41" s="101"/>
      <c r="F41" s="116" t="s">
        <v>242</v>
      </c>
      <c r="G41" s="101"/>
      <c r="H41" s="101"/>
      <c r="I41" s="102">
        <f>I40*2</f>
        <v>14.5</v>
      </c>
      <c r="J41" s="101">
        <v>0.15</v>
      </c>
      <c r="K41" s="101"/>
      <c r="L41" s="117">
        <v>12.2</v>
      </c>
      <c r="Q41" s="95"/>
      <c r="V41" s="15">
        <f>CONCATENATE(ROUND($I41/(1-$J41-0.46)+$K41,0),".99")+L41/(1-$J41)</f>
        <v>52.342941176470589</v>
      </c>
      <c r="X41" s="15">
        <f t="shared" si="2"/>
        <v>17.791500000000003</v>
      </c>
    </row>
    <row r="42" spans="1:24" ht="15.75" thickBot="1" x14ac:dyDescent="0.3">
      <c r="A42" s="118" t="s">
        <v>227</v>
      </c>
      <c r="B42" s="103">
        <f>B39*3</f>
        <v>5.58</v>
      </c>
      <c r="C42" s="103" t="s">
        <v>19</v>
      </c>
      <c r="D42" s="103" t="s">
        <v>251</v>
      </c>
      <c r="E42" s="103"/>
      <c r="F42" s="119" t="s">
        <v>243</v>
      </c>
      <c r="G42" s="103"/>
      <c r="H42" s="103"/>
      <c r="I42" s="104">
        <f>I40*3</f>
        <v>21.75</v>
      </c>
      <c r="J42" s="103">
        <v>0.15</v>
      </c>
      <c r="K42" s="103"/>
      <c r="L42" s="120">
        <v>15.08</v>
      </c>
      <c r="Q42" s="95"/>
      <c r="V42" s="15">
        <f>CONCATENATE(ROUND($I42/(1-$J42-0.47)+$K42,0),".99")+L42/(1-$J42)</f>
        <v>75.731176470588238</v>
      </c>
      <c r="X42" s="15">
        <f t="shared" si="2"/>
        <v>27.541499999999999</v>
      </c>
    </row>
    <row r="43" spans="1:24" x14ac:dyDescent="0.25">
      <c r="A43" s="96" t="s">
        <v>228</v>
      </c>
      <c r="B43" s="97">
        <v>2.46</v>
      </c>
      <c r="C43" s="97" t="s">
        <v>19</v>
      </c>
      <c r="D43" s="97"/>
      <c r="E43" s="97"/>
      <c r="F43" s="98" t="s">
        <v>244</v>
      </c>
      <c r="G43" s="97"/>
      <c r="H43" s="97"/>
      <c r="I43" s="99">
        <v>4.2699999999999996</v>
      </c>
      <c r="J43" s="97">
        <v>0.15</v>
      </c>
      <c r="K43" s="97"/>
      <c r="L43" s="100"/>
      <c r="Q43" s="95"/>
    </row>
    <row r="44" spans="1:24" x14ac:dyDescent="0.25">
      <c r="A44" s="115" t="s">
        <v>229</v>
      </c>
      <c r="B44" s="122">
        <v>2.46</v>
      </c>
      <c r="C44" s="101" t="s">
        <v>19</v>
      </c>
      <c r="D44" s="101" t="s">
        <v>249</v>
      </c>
      <c r="E44" s="101"/>
      <c r="F44" s="116" t="s">
        <v>184</v>
      </c>
      <c r="G44" s="101"/>
      <c r="H44" s="101"/>
      <c r="I44" s="102">
        <v>4.2699999999999996</v>
      </c>
      <c r="J44" s="101">
        <v>0.15</v>
      </c>
      <c r="K44" s="101"/>
      <c r="L44" s="117">
        <v>10.24</v>
      </c>
      <c r="Q44" s="95"/>
      <c r="V44" s="15">
        <f>CONCATENATE(ROUND($I44/(1-$J44-0.5)+$K44,0),".99")+L44/(1-$J44)</f>
        <v>25.037058823529414</v>
      </c>
      <c r="W44" s="15">
        <v>21.99</v>
      </c>
      <c r="X44" s="15">
        <f t="shared" si="2"/>
        <v>6.7715000000000014</v>
      </c>
    </row>
    <row r="45" spans="1:24" x14ac:dyDescent="0.25">
      <c r="A45" s="115" t="s">
        <v>230</v>
      </c>
      <c r="B45" s="101">
        <f>B43*2</f>
        <v>4.92</v>
      </c>
      <c r="C45" s="101" t="s">
        <v>19</v>
      </c>
      <c r="D45" s="101" t="s">
        <v>250</v>
      </c>
      <c r="E45" s="101"/>
      <c r="F45" s="116" t="s">
        <v>187</v>
      </c>
      <c r="G45" s="101"/>
      <c r="H45" s="101"/>
      <c r="I45" s="102">
        <f>I44*2</f>
        <v>8.5399999999999991</v>
      </c>
      <c r="J45" s="101">
        <v>0.15</v>
      </c>
      <c r="K45" s="101"/>
      <c r="L45" s="117">
        <v>12.98</v>
      </c>
      <c r="Q45" s="95"/>
      <c r="V45" s="15">
        <f>CONCATENATE(ROUND($I45/(1-$J45-0.51)+$K45,0),".99")+L45/(1-$J45)</f>
        <v>41.260588235294115</v>
      </c>
      <c r="X45" s="15">
        <f t="shared" si="2"/>
        <v>13.551500000000001</v>
      </c>
    </row>
    <row r="46" spans="1:24" ht="15.75" thickBot="1" x14ac:dyDescent="0.3">
      <c r="A46" s="118" t="s">
        <v>231</v>
      </c>
      <c r="B46" s="103">
        <f>B43*3</f>
        <v>7.38</v>
      </c>
      <c r="C46" s="103" t="s">
        <v>19</v>
      </c>
      <c r="D46" s="103" t="s">
        <v>251</v>
      </c>
      <c r="E46" s="103"/>
      <c r="F46" s="119" t="s">
        <v>188</v>
      </c>
      <c r="G46" s="103"/>
      <c r="H46" s="103"/>
      <c r="I46" s="104">
        <f>I44*3</f>
        <v>12.809999999999999</v>
      </c>
      <c r="J46" s="103">
        <v>0.15</v>
      </c>
      <c r="K46" s="103"/>
      <c r="L46" s="120">
        <v>16.54</v>
      </c>
      <c r="Q46" s="95"/>
      <c r="V46" s="15">
        <f>CONCATENATE(ROUND($I46/(1-$J46-0.52)+$K46,0),".99")+L46/(1-$J46)</f>
        <v>59.448823529411769</v>
      </c>
      <c r="X46" s="15">
        <f t="shared" si="2"/>
        <v>21.181500000000007</v>
      </c>
    </row>
    <row r="50" spans="1:42" s="141" customFormat="1" ht="18.75" x14ac:dyDescent="0.3">
      <c r="A50" s="142" t="s">
        <v>254</v>
      </c>
      <c r="B50" s="142"/>
      <c r="C50" s="142"/>
      <c r="D50" s="142"/>
      <c r="E50" s="142"/>
      <c r="F50" s="142"/>
      <c r="G50" s="139"/>
      <c r="H50" s="139"/>
      <c r="I50" s="140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40"/>
      <c r="W50" s="140"/>
      <c r="X50" s="140"/>
      <c r="Y50" s="144" t="s">
        <v>256</v>
      </c>
      <c r="Z50" s="140"/>
      <c r="AA50" s="140"/>
      <c r="AB50" s="140"/>
      <c r="AC50" s="140"/>
      <c r="AD50" s="140"/>
      <c r="AE50" s="140"/>
      <c r="AF50" s="140"/>
      <c r="AG50" s="140"/>
      <c r="AH50" s="140"/>
      <c r="AI50" s="139"/>
      <c r="AJ50" s="139"/>
      <c r="AK50" s="139"/>
      <c r="AL50" s="139"/>
      <c r="AM50" s="139"/>
      <c r="AN50" s="139"/>
    </row>
    <row r="51" spans="1:42" ht="15.75" x14ac:dyDescent="0.25">
      <c r="Y51" s="145">
        <v>0.2</v>
      </c>
    </row>
    <row r="53" spans="1:42" ht="15.75" thickBot="1" x14ac:dyDescent="0.3">
      <c r="D53" s="12" t="s">
        <v>186</v>
      </c>
    </row>
    <row r="54" spans="1:42" x14ac:dyDescent="0.25">
      <c r="A54" s="123" t="s">
        <v>192</v>
      </c>
      <c r="B54" s="124">
        <v>5</v>
      </c>
      <c r="C54" s="124" t="s">
        <v>19</v>
      </c>
      <c r="D54" s="124" t="s">
        <v>245</v>
      </c>
      <c r="E54" s="124"/>
      <c r="F54" s="124" t="s">
        <v>196</v>
      </c>
      <c r="G54" s="124"/>
      <c r="H54" s="124"/>
      <c r="I54" s="124">
        <v>11.5</v>
      </c>
      <c r="J54" s="124">
        <v>0.15</v>
      </c>
      <c r="K54" s="124"/>
      <c r="L54" s="125">
        <v>11.05</v>
      </c>
      <c r="N54" s="122"/>
      <c r="O54" s="122"/>
      <c r="P54" s="95"/>
      <c r="Q54" s="95"/>
      <c r="V54" s="15">
        <f>CONCATENATE(ROUND($I54/(1-$J54-0.3)+$K54,0),".99")+L54/(1-$J54)</f>
        <v>34.99</v>
      </c>
      <c r="W54" s="15">
        <v>35.99</v>
      </c>
      <c r="X54" s="15">
        <f t="shared" ref="X54:X87" si="4">V54*0.85-I54-L54</f>
        <v>7.1915000000000013</v>
      </c>
      <c r="Y54" s="143">
        <f>V54*20/100</f>
        <v>6.9980000000000011</v>
      </c>
      <c r="AP54" s="132" t="s">
        <v>252</v>
      </c>
    </row>
    <row r="55" spans="1:42" x14ac:dyDescent="0.25">
      <c r="A55" s="126" t="s">
        <v>193</v>
      </c>
      <c r="B55" s="127">
        <f>B54*2</f>
        <v>10</v>
      </c>
      <c r="C55" s="127" t="s">
        <v>19</v>
      </c>
      <c r="D55" s="127" t="s">
        <v>246</v>
      </c>
      <c r="E55" s="127"/>
      <c r="F55" s="127" t="s">
        <v>197</v>
      </c>
      <c r="G55" s="127"/>
      <c r="H55" s="127"/>
      <c r="I55" s="127">
        <f>I54*2</f>
        <v>23</v>
      </c>
      <c r="J55" s="127">
        <v>0.15</v>
      </c>
      <c r="K55" s="127"/>
      <c r="L55" s="128">
        <v>12.6</v>
      </c>
      <c r="Q55" s="95"/>
      <c r="V55" s="15">
        <f>CONCATENATE(ROUND($I55/(1-$J55-0.32)+$K55,0),".99")+L55/(1-$J55)</f>
        <v>58.813529411764705</v>
      </c>
      <c r="W55" s="15">
        <v>79.989999999999995</v>
      </c>
      <c r="X55" s="15">
        <f t="shared" si="4"/>
        <v>14.391499999999995</v>
      </c>
      <c r="Y55" s="143">
        <f t="shared" ref="Y55:Y87" si="5">V55*20/100</f>
        <v>11.762705882352941</v>
      </c>
      <c r="AP55" s="132" t="s">
        <v>253</v>
      </c>
    </row>
    <row r="56" spans="1:42" x14ac:dyDescent="0.25">
      <c r="A56" s="126" t="s">
        <v>194</v>
      </c>
      <c r="B56" s="127">
        <f>B54*3</f>
        <v>15</v>
      </c>
      <c r="C56" s="127" t="s">
        <v>19</v>
      </c>
      <c r="D56" s="127" t="s">
        <v>247</v>
      </c>
      <c r="E56" s="127"/>
      <c r="F56" s="127" t="s">
        <v>198</v>
      </c>
      <c r="G56" s="127"/>
      <c r="H56" s="127"/>
      <c r="I56" s="127">
        <f>I54*3</f>
        <v>34.5</v>
      </c>
      <c r="J56" s="127">
        <v>0.15</v>
      </c>
      <c r="K56" s="127"/>
      <c r="L56" s="128">
        <v>14.1</v>
      </c>
      <c r="Q56" s="95"/>
      <c r="V56" s="15">
        <f>CONCATENATE(ROUND($I56/(1-$J56-0.32)+$K56,0),".99")+L56/(1-$J56)</f>
        <v>82.578235294117647</v>
      </c>
      <c r="X56" s="15">
        <f t="shared" si="4"/>
        <v>21.591500000000003</v>
      </c>
      <c r="Y56" s="143">
        <f t="shared" si="5"/>
        <v>16.515647058823529</v>
      </c>
    </row>
    <row r="57" spans="1:42" ht="18" customHeight="1" thickBot="1" x14ac:dyDescent="0.3">
      <c r="A57" s="129" t="s">
        <v>195</v>
      </c>
      <c r="B57" s="130">
        <f>B54*4</f>
        <v>20</v>
      </c>
      <c r="C57" s="130" t="s">
        <v>19</v>
      </c>
      <c r="D57" s="130" t="s">
        <v>248</v>
      </c>
      <c r="E57" s="130"/>
      <c r="F57" s="130" t="s">
        <v>199</v>
      </c>
      <c r="G57" s="130"/>
      <c r="H57" s="130"/>
      <c r="I57" s="130">
        <f>I54*4</f>
        <v>46</v>
      </c>
      <c r="J57" s="130">
        <v>0.15</v>
      </c>
      <c r="K57" s="130"/>
      <c r="L57" s="131">
        <v>16.100000000000001</v>
      </c>
      <c r="Q57" s="95"/>
      <c r="V57" s="15">
        <f>CONCATENATE(ROUND($I57/(1-$J57-0.32)+$K57,0),".99")+L57/(1-$J57)</f>
        <v>106.93117647058824</v>
      </c>
      <c r="X57" s="15">
        <f t="shared" si="4"/>
        <v>28.791500000000006</v>
      </c>
      <c r="Y57" s="143">
        <f t="shared" si="5"/>
        <v>21.38623529411765</v>
      </c>
    </row>
    <row r="58" spans="1:42" x14ac:dyDescent="0.25">
      <c r="A58" s="105" t="s">
        <v>200</v>
      </c>
      <c r="B58" s="106">
        <v>6.55</v>
      </c>
      <c r="C58" s="106" t="s">
        <v>19</v>
      </c>
      <c r="D58" s="106" t="s">
        <v>245</v>
      </c>
      <c r="E58" s="106"/>
      <c r="F58" s="107" t="s">
        <v>202</v>
      </c>
      <c r="G58" s="106"/>
      <c r="H58" s="106"/>
      <c r="I58" s="111">
        <v>19.5</v>
      </c>
      <c r="J58" s="106">
        <v>0.15</v>
      </c>
      <c r="K58" s="106"/>
      <c r="L58" s="112">
        <v>11.94</v>
      </c>
      <c r="Q58" s="95"/>
      <c r="V58" s="15">
        <f>CONCATENATE(ROUND($I58/(1-$J58-0.23)+$K58,0),".99")+L58/(1-$J58)</f>
        <v>46.037058823529406</v>
      </c>
      <c r="W58" s="15">
        <v>44.99</v>
      </c>
      <c r="X58" s="15">
        <f t="shared" si="4"/>
        <v>7.691499999999996</v>
      </c>
      <c r="Y58" s="143">
        <f t="shared" si="5"/>
        <v>9.2074117647058813</v>
      </c>
      <c r="AP58" s="132" t="s">
        <v>191</v>
      </c>
    </row>
    <row r="59" spans="1:42" ht="15.75" thickBot="1" x14ac:dyDescent="0.3">
      <c r="A59" s="108" t="s">
        <v>201</v>
      </c>
      <c r="B59" s="121">
        <f>B58*2</f>
        <v>13.1</v>
      </c>
      <c r="C59" s="109" t="s">
        <v>19</v>
      </c>
      <c r="D59" s="109" t="s">
        <v>246</v>
      </c>
      <c r="E59" s="109"/>
      <c r="F59" s="110" t="s">
        <v>203</v>
      </c>
      <c r="G59" s="109"/>
      <c r="H59" s="109"/>
      <c r="I59" s="113">
        <f>I58*2</f>
        <v>39</v>
      </c>
      <c r="J59" s="109">
        <v>0.15</v>
      </c>
      <c r="K59" s="109"/>
      <c r="L59" s="114">
        <v>13.09</v>
      </c>
      <c r="Q59" s="95"/>
      <c r="V59" s="15">
        <f>CONCATENATE(ROUND($I59/(1-$J59-0.23)+$K59,0),".99")+L59/(1-$J59)</f>
        <v>79.39</v>
      </c>
      <c r="X59" s="15">
        <f t="shared" si="4"/>
        <v>15.391499999999997</v>
      </c>
      <c r="Y59" s="143">
        <f t="shared" si="5"/>
        <v>15.878</v>
      </c>
    </row>
    <row r="60" spans="1:42" x14ac:dyDescent="0.25">
      <c r="A60" s="96" t="s">
        <v>204</v>
      </c>
      <c r="B60" s="97">
        <v>5.55</v>
      </c>
      <c r="C60" s="97" t="s">
        <v>19</v>
      </c>
      <c r="D60" s="97"/>
      <c r="E60" s="97"/>
      <c r="F60" s="98" t="s">
        <v>232</v>
      </c>
      <c r="G60" s="97"/>
      <c r="H60" s="97"/>
      <c r="I60" s="99">
        <v>11.9</v>
      </c>
      <c r="J60" s="97">
        <v>0.15</v>
      </c>
      <c r="K60" s="97"/>
      <c r="L60" s="100"/>
      <c r="Q60" s="95"/>
      <c r="Y60" s="143"/>
    </row>
    <row r="61" spans="1:42" x14ac:dyDescent="0.25">
      <c r="A61" s="115" t="s">
        <v>205</v>
      </c>
      <c r="B61" s="101">
        <v>5.55</v>
      </c>
      <c r="C61" s="101" t="s">
        <v>19</v>
      </c>
      <c r="D61" s="101" t="s">
        <v>245</v>
      </c>
      <c r="E61" s="101"/>
      <c r="F61" s="116" t="s">
        <v>233</v>
      </c>
      <c r="G61" s="101"/>
      <c r="H61" s="101"/>
      <c r="I61" s="102">
        <f>I60</f>
        <v>11.9</v>
      </c>
      <c r="J61" s="101">
        <v>0.15</v>
      </c>
      <c r="K61" s="101"/>
      <c r="L61" s="117">
        <v>11.8</v>
      </c>
      <c r="Q61" s="95"/>
      <c r="V61" s="15">
        <f>CONCATENATE(ROUND($I61/(1-$J61-0.35)+$K61,0),".99")+L61/(1-$J61)</f>
        <v>38.872352941176473</v>
      </c>
      <c r="W61" s="15">
        <v>49.9</v>
      </c>
      <c r="X61" s="15">
        <f t="shared" ref="X61:X88" si="6">V61*0.85-I61-L61</f>
        <v>9.3414999999999999</v>
      </c>
      <c r="Y61" s="143">
        <f t="shared" si="5"/>
        <v>7.7744705882352942</v>
      </c>
    </row>
    <row r="62" spans="1:42" x14ac:dyDescent="0.25">
      <c r="A62" s="115" t="s">
        <v>206</v>
      </c>
      <c r="B62" s="101">
        <f>B61*2</f>
        <v>11.1</v>
      </c>
      <c r="C62" s="101" t="s">
        <v>19</v>
      </c>
      <c r="D62" s="101" t="s">
        <v>246</v>
      </c>
      <c r="E62" s="101"/>
      <c r="F62" s="116" t="s">
        <v>234</v>
      </c>
      <c r="G62" s="101"/>
      <c r="H62" s="101"/>
      <c r="I62" s="102">
        <f>I60*2</f>
        <v>23.8</v>
      </c>
      <c r="J62" s="101">
        <v>0.15</v>
      </c>
      <c r="K62" s="101"/>
      <c r="L62" s="117">
        <v>12.52</v>
      </c>
      <c r="Q62" s="95"/>
      <c r="V62" s="15">
        <f>CONCATENATE(ROUND($I62/(1-$J62-0.37)+$K62,0),".99")+L62/(1-$J62)</f>
        <v>65.719411764705882</v>
      </c>
      <c r="X62" s="15">
        <f t="shared" si="6"/>
        <v>19.541499999999996</v>
      </c>
      <c r="Y62" s="143">
        <f t="shared" si="5"/>
        <v>13.143882352941178</v>
      </c>
    </row>
    <row r="63" spans="1:42" ht="15.75" thickBot="1" x14ac:dyDescent="0.3">
      <c r="A63" s="118" t="s">
        <v>207</v>
      </c>
      <c r="B63" s="103">
        <f>B61*3</f>
        <v>16.649999999999999</v>
      </c>
      <c r="C63" s="103" t="s">
        <v>19</v>
      </c>
      <c r="D63" s="103" t="s">
        <v>247</v>
      </c>
      <c r="E63" s="103"/>
      <c r="F63" s="119" t="s">
        <v>235</v>
      </c>
      <c r="G63" s="103"/>
      <c r="H63" s="103"/>
      <c r="I63" s="104">
        <f>I60*3</f>
        <v>35.700000000000003</v>
      </c>
      <c r="J63" s="103">
        <v>0.15</v>
      </c>
      <c r="K63" s="103"/>
      <c r="L63" s="120">
        <v>14.43</v>
      </c>
      <c r="Q63" s="95"/>
      <c r="V63" s="15">
        <f>CONCATENATE(ROUND($I63/(1-$J63-0.37)+$K63,0),".99")+L63/(1-$J63)</f>
        <v>91.966470588235296</v>
      </c>
      <c r="X63" s="15">
        <f t="shared" si="6"/>
        <v>28.041499999999992</v>
      </c>
      <c r="Y63" s="143">
        <f t="shared" si="5"/>
        <v>18.393294117647059</v>
      </c>
    </row>
    <row r="64" spans="1:42" x14ac:dyDescent="0.25">
      <c r="A64" s="96" t="s">
        <v>208</v>
      </c>
      <c r="B64" s="97">
        <v>4.51</v>
      </c>
      <c r="C64" s="97" t="s">
        <v>19</v>
      </c>
      <c r="D64" s="97"/>
      <c r="E64" s="97"/>
      <c r="F64" s="98"/>
      <c r="G64" s="97"/>
      <c r="H64" s="97"/>
      <c r="I64" s="102">
        <v>14.25</v>
      </c>
      <c r="J64" s="97">
        <v>0.15</v>
      </c>
      <c r="K64" s="97"/>
      <c r="L64" s="100"/>
      <c r="Q64" s="95"/>
      <c r="Y64" s="143"/>
    </row>
    <row r="65" spans="1:25" x14ac:dyDescent="0.25">
      <c r="A65" s="115" t="s">
        <v>209</v>
      </c>
      <c r="B65" s="122">
        <v>4.51</v>
      </c>
      <c r="C65" s="101" t="s">
        <v>19</v>
      </c>
      <c r="D65" s="101" t="s">
        <v>245</v>
      </c>
      <c r="E65" s="101"/>
      <c r="F65" s="116" t="s">
        <v>236</v>
      </c>
      <c r="G65" s="101"/>
      <c r="H65" s="101"/>
      <c r="I65" s="102">
        <f>I64</f>
        <v>14.25</v>
      </c>
      <c r="J65" s="101">
        <v>0.15</v>
      </c>
      <c r="K65" s="101"/>
      <c r="L65" s="117">
        <v>11.47</v>
      </c>
      <c r="Q65" s="95"/>
      <c r="V65" s="15">
        <f>CONCATENATE(ROUND($I65/(1-$J65-0.3)+$K65,0),".99")+L65/(1-$J65)</f>
        <v>40.484117647058824</v>
      </c>
      <c r="W65" s="15">
        <v>53.99</v>
      </c>
      <c r="X65" s="15">
        <f t="shared" ref="X65:X88" si="7">V65*0.85-I65-L65</f>
        <v>8.691499999999996</v>
      </c>
      <c r="Y65" s="143">
        <f t="shared" si="5"/>
        <v>8.0968235294117648</v>
      </c>
    </row>
    <row r="66" spans="1:25" x14ac:dyDescent="0.25">
      <c r="A66" s="115" t="s">
        <v>210</v>
      </c>
      <c r="B66" s="101">
        <f>B64*2</f>
        <v>9.02</v>
      </c>
      <c r="C66" s="101" t="s">
        <v>19</v>
      </c>
      <c r="D66" s="101" t="s">
        <v>246</v>
      </c>
      <c r="E66" s="101"/>
      <c r="F66" s="116" t="s">
        <v>237</v>
      </c>
      <c r="G66" s="101"/>
      <c r="H66" s="101"/>
      <c r="I66" s="102">
        <f>I64*2</f>
        <v>28.5</v>
      </c>
      <c r="J66" s="101">
        <v>0.15</v>
      </c>
      <c r="K66" s="101"/>
      <c r="L66" s="117">
        <v>12.37</v>
      </c>
      <c r="Q66" s="95"/>
      <c r="V66" s="15">
        <f>CONCATENATE(ROUND($I66/(1-$J66-0.32)+$K66,0),".99")+L66/(1-$J66)</f>
        <v>69.542941176470592</v>
      </c>
      <c r="X66" s="15">
        <f t="shared" si="7"/>
        <v>18.241500000000002</v>
      </c>
      <c r="Y66" s="143">
        <f t="shared" si="5"/>
        <v>13.908588235294118</v>
      </c>
    </row>
    <row r="67" spans="1:25" ht="15.75" thickBot="1" x14ac:dyDescent="0.3">
      <c r="A67" s="118" t="s">
        <v>211</v>
      </c>
      <c r="B67" s="103">
        <f>B64*3</f>
        <v>13.53</v>
      </c>
      <c r="C67" s="103" t="s">
        <v>19</v>
      </c>
      <c r="D67" s="103" t="s">
        <v>247</v>
      </c>
      <c r="E67" s="103"/>
      <c r="F67" s="119" t="s">
        <v>238</v>
      </c>
      <c r="G67" s="103"/>
      <c r="H67" s="103"/>
      <c r="I67" s="104">
        <f>I64*3</f>
        <v>42.75</v>
      </c>
      <c r="J67" s="103">
        <v>0.15</v>
      </c>
      <c r="K67" s="103"/>
      <c r="L67" s="120">
        <v>13.09</v>
      </c>
      <c r="Q67" s="95"/>
      <c r="V67" s="15">
        <f>CONCATENATE(ROUND($I67/(1-$J67-0.32)+$K67,0),".99")+L67/(1-$J67)</f>
        <v>97.39</v>
      </c>
      <c r="X67" s="15">
        <f t="shared" si="7"/>
        <v>26.941499999999994</v>
      </c>
      <c r="Y67" s="143">
        <f t="shared" si="5"/>
        <v>19.477999999999998</v>
      </c>
    </row>
    <row r="68" spans="1:25" x14ac:dyDescent="0.25">
      <c r="A68" s="96" t="s">
        <v>212</v>
      </c>
      <c r="B68" s="97">
        <v>3.05</v>
      </c>
      <c r="C68" s="97" t="s">
        <v>19</v>
      </c>
      <c r="D68" s="97"/>
      <c r="E68" s="97"/>
      <c r="F68" s="98" t="s">
        <v>239</v>
      </c>
      <c r="G68" s="97"/>
      <c r="H68" s="97"/>
      <c r="I68" s="99">
        <v>10</v>
      </c>
      <c r="J68" s="97">
        <v>0.15</v>
      </c>
      <c r="K68" s="97"/>
      <c r="L68" s="100"/>
      <c r="Q68" s="95"/>
      <c r="Y68" s="143"/>
    </row>
    <row r="69" spans="1:25" x14ac:dyDescent="0.25">
      <c r="A69" s="115" t="s">
        <v>213</v>
      </c>
      <c r="B69" s="122">
        <v>3.05</v>
      </c>
      <c r="C69" s="101" t="s">
        <v>19</v>
      </c>
      <c r="D69" s="122" t="s">
        <v>249</v>
      </c>
      <c r="E69" s="101"/>
      <c r="F69" s="116" t="s">
        <v>184</v>
      </c>
      <c r="G69" s="101"/>
      <c r="H69" s="101"/>
      <c r="I69" s="102">
        <f>I68</f>
        <v>10</v>
      </c>
      <c r="J69" s="101">
        <v>0.15</v>
      </c>
      <c r="K69" s="101"/>
      <c r="L69" s="117">
        <v>12.5</v>
      </c>
      <c r="Q69" s="95"/>
      <c r="V69" s="15">
        <f>CONCATENATE(ROUND($I69/(1-$J69-0.35)+$K69,0),".99")+L69/(1-$J69)</f>
        <v>35.695882352941176</v>
      </c>
      <c r="W69" s="15">
        <v>21.99</v>
      </c>
      <c r="X69" s="15">
        <f t="shared" ref="X69:X88" si="8">V69*0.85-I69-L69</f>
        <v>7.8414999999999999</v>
      </c>
      <c r="Y69" s="143">
        <f t="shared" si="5"/>
        <v>7.139176470588235</v>
      </c>
    </row>
    <row r="70" spans="1:25" x14ac:dyDescent="0.25">
      <c r="A70" s="115" t="s">
        <v>214</v>
      </c>
      <c r="B70" s="101">
        <f>B68*2</f>
        <v>6.1</v>
      </c>
      <c r="C70" s="101" t="s">
        <v>19</v>
      </c>
      <c r="D70" s="122" t="s">
        <v>250</v>
      </c>
      <c r="E70" s="101"/>
      <c r="F70" s="116" t="s">
        <v>187</v>
      </c>
      <c r="G70" s="101"/>
      <c r="H70" s="101"/>
      <c r="I70" s="102">
        <f>I69*2</f>
        <v>20</v>
      </c>
      <c r="J70" s="101">
        <v>0.15</v>
      </c>
      <c r="K70" s="101"/>
      <c r="L70" s="117">
        <v>15.71</v>
      </c>
      <c r="Q70" s="95"/>
      <c r="V70" s="15">
        <f>CONCATENATE(ROUND($I70/(1-$J70-0.36)+$K70,0),".99")+L70/(1-$J70)</f>
        <v>60.472352941176474</v>
      </c>
      <c r="X70" s="15">
        <f t="shared" si="8"/>
        <v>15.691499999999998</v>
      </c>
      <c r="Y70" s="143">
        <f t="shared" si="5"/>
        <v>12.094470588235295</v>
      </c>
    </row>
    <row r="71" spans="1:25" ht="15.75" thickBot="1" x14ac:dyDescent="0.3">
      <c r="A71" s="118" t="s">
        <v>215</v>
      </c>
      <c r="B71" s="103">
        <f>B68*3</f>
        <v>9.1499999999999986</v>
      </c>
      <c r="C71" s="103" t="s">
        <v>19</v>
      </c>
      <c r="D71" s="122" t="s">
        <v>251</v>
      </c>
      <c r="E71" s="103"/>
      <c r="F71" s="119" t="s">
        <v>188</v>
      </c>
      <c r="G71" s="103"/>
      <c r="H71" s="103"/>
      <c r="I71" s="104">
        <f>I69*3</f>
        <v>30</v>
      </c>
      <c r="J71" s="103">
        <v>0.15</v>
      </c>
      <c r="K71" s="103"/>
      <c r="L71" s="120">
        <v>18.809999999999999</v>
      </c>
      <c r="Q71" s="95"/>
      <c r="V71" s="15">
        <f>CONCATENATE(ROUND($I71/(1-$J71-0.37)+$K71,0),".99")+L71/(1-$J71)</f>
        <v>86.119411764705887</v>
      </c>
      <c r="X71" s="15">
        <f t="shared" si="8"/>
        <v>24.391499999999997</v>
      </c>
      <c r="Y71" s="143">
        <f t="shared" si="5"/>
        <v>17.223882352941178</v>
      </c>
    </row>
    <row r="72" spans="1:25" x14ac:dyDescent="0.25">
      <c r="A72" s="96" t="s">
        <v>216</v>
      </c>
      <c r="B72" s="97">
        <v>2.4</v>
      </c>
      <c r="C72" s="97" t="s">
        <v>19</v>
      </c>
      <c r="D72" s="97"/>
      <c r="E72" s="97"/>
      <c r="F72" s="98" t="s">
        <v>239</v>
      </c>
      <c r="G72" s="97"/>
      <c r="H72" s="97"/>
      <c r="I72" s="99">
        <v>9</v>
      </c>
      <c r="J72" s="97">
        <v>0.15</v>
      </c>
      <c r="K72" s="97"/>
      <c r="L72" s="100"/>
      <c r="Q72" s="95"/>
      <c r="Y72" s="143"/>
    </row>
    <row r="73" spans="1:25" x14ac:dyDescent="0.25">
      <c r="A73" s="115" t="s">
        <v>217</v>
      </c>
      <c r="B73" s="122">
        <v>2.4</v>
      </c>
      <c r="C73" s="101" t="s">
        <v>19</v>
      </c>
      <c r="D73" s="101" t="s">
        <v>249</v>
      </c>
      <c r="E73" s="101"/>
      <c r="F73" s="116" t="s">
        <v>184</v>
      </c>
      <c r="G73" s="101"/>
      <c r="H73" s="101"/>
      <c r="I73" s="102">
        <f>I72</f>
        <v>9</v>
      </c>
      <c r="J73" s="101">
        <v>0.15</v>
      </c>
      <c r="K73" s="101"/>
      <c r="L73" s="117">
        <v>10.24</v>
      </c>
      <c r="Q73" s="95"/>
      <c r="V73" s="15">
        <f>CONCATENATE(ROUND($I73/(1-$J73-0.35)+$K73,0),".99")+L73/(1-$J73)</f>
        <v>31.03705882352941</v>
      </c>
      <c r="W73" s="15">
        <v>21.99</v>
      </c>
      <c r="X73" s="15">
        <f t="shared" ref="X73:X88" si="9">V73*0.85-I73-L73</f>
        <v>7.1414999999999988</v>
      </c>
      <c r="Y73" s="143">
        <f t="shared" si="5"/>
        <v>6.2074117647058822</v>
      </c>
    </row>
    <row r="74" spans="1:25" x14ac:dyDescent="0.25">
      <c r="A74" s="115" t="s">
        <v>218</v>
      </c>
      <c r="B74" s="101">
        <f>B72*2</f>
        <v>4.8</v>
      </c>
      <c r="C74" s="101" t="s">
        <v>19</v>
      </c>
      <c r="D74" s="101" t="s">
        <v>250</v>
      </c>
      <c r="E74" s="101"/>
      <c r="F74" s="116" t="s">
        <v>187</v>
      </c>
      <c r="G74" s="101"/>
      <c r="H74" s="101"/>
      <c r="I74" s="102">
        <f>I73*2</f>
        <v>18</v>
      </c>
      <c r="J74" s="101">
        <v>0.15</v>
      </c>
      <c r="K74" s="101"/>
      <c r="L74" s="117">
        <v>12.68</v>
      </c>
      <c r="Q74" s="95"/>
      <c r="V74" s="15">
        <f>CONCATENATE(ROUND($I74/(1-$J74-0.36)+$K74,0),".99")+L74/(1-$J74)</f>
        <v>52.907647058823528</v>
      </c>
      <c r="X74" s="15">
        <f t="shared" si="9"/>
        <v>14.291499999999999</v>
      </c>
      <c r="Y74" s="143">
        <f t="shared" si="5"/>
        <v>10.581529411764704</v>
      </c>
    </row>
    <row r="75" spans="1:25" ht="15.75" thickBot="1" x14ac:dyDescent="0.3">
      <c r="A75" s="118" t="s">
        <v>219</v>
      </c>
      <c r="B75" s="103">
        <f>B72*3</f>
        <v>7.1999999999999993</v>
      </c>
      <c r="C75" s="103" t="s">
        <v>19</v>
      </c>
      <c r="D75" s="103" t="s">
        <v>251</v>
      </c>
      <c r="E75" s="103"/>
      <c r="F75" s="119" t="s">
        <v>188</v>
      </c>
      <c r="G75" s="103"/>
      <c r="H75" s="103"/>
      <c r="I75" s="104">
        <f>I73*3</f>
        <v>27</v>
      </c>
      <c r="J75" s="103">
        <v>0.15</v>
      </c>
      <c r="K75" s="103"/>
      <c r="L75" s="120">
        <v>16.54</v>
      </c>
      <c r="Q75" s="95"/>
      <c r="V75" s="15">
        <f>CONCATENATE(ROUND($I75/(1-$J75-0.37)+$K75,0),".99")+L75/(1-$J75)</f>
        <v>76.448823529411769</v>
      </c>
      <c r="X75" s="15">
        <f t="shared" si="9"/>
        <v>21.441499999999998</v>
      </c>
      <c r="Y75" s="143">
        <f t="shared" si="5"/>
        <v>15.289764705882353</v>
      </c>
    </row>
    <row r="76" spans="1:25" x14ac:dyDescent="0.25">
      <c r="A76" s="96" t="s">
        <v>220</v>
      </c>
      <c r="B76" s="97">
        <v>1.86</v>
      </c>
      <c r="C76" s="97" t="s">
        <v>19</v>
      </c>
      <c r="D76" s="97"/>
      <c r="E76" s="97"/>
      <c r="F76" s="98" t="s">
        <v>240</v>
      </c>
      <c r="G76" s="97"/>
      <c r="H76" s="97"/>
      <c r="I76" s="102">
        <v>5</v>
      </c>
      <c r="J76" s="97">
        <v>0.15</v>
      </c>
      <c r="K76" s="97"/>
      <c r="L76" s="100"/>
      <c r="Q76" s="95"/>
      <c r="Y76" s="143">
        <f t="shared" si="5"/>
        <v>0</v>
      </c>
    </row>
    <row r="77" spans="1:25" ht="14.25" customHeight="1" x14ac:dyDescent="0.25">
      <c r="A77" s="115" t="s">
        <v>221</v>
      </c>
      <c r="B77" s="122">
        <v>1.86</v>
      </c>
      <c r="C77" s="101" t="s">
        <v>19</v>
      </c>
      <c r="D77" s="101" t="s">
        <v>249</v>
      </c>
      <c r="E77" s="101"/>
      <c r="F77" s="116" t="s">
        <v>185</v>
      </c>
      <c r="G77" s="101"/>
      <c r="H77" s="101"/>
      <c r="I77" s="102">
        <f>I76</f>
        <v>5</v>
      </c>
      <c r="J77" s="101">
        <v>0.15</v>
      </c>
      <c r="K77" s="101"/>
      <c r="L77" s="117">
        <v>9.23</v>
      </c>
      <c r="Q77" s="95"/>
      <c r="V77" s="15">
        <f t="shared" ref="V77:V81" si="10">CONCATENATE(ROUND($I77/(1-$J77-0.45)+$K77,0),".99")+L77/(1-$J77)</f>
        <v>24.848823529411767</v>
      </c>
      <c r="W77" s="15">
        <v>23.99</v>
      </c>
      <c r="X77" s="15">
        <f t="shared" ref="X77:X88" si="11">V77*0.85-I77-L77</f>
        <v>6.8915000000000006</v>
      </c>
      <c r="Y77" s="143">
        <f t="shared" si="5"/>
        <v>4.9697647058823531</v>
      </c>
    </row>
    <row r="78" spans="1:25" x14ac:dyDescent="0.25">
      <c r="A78" s="115" t="s">
        <v>222</v>
      </c>
      <c r="B78" s="101">
        <f>B76*2</f>
        <v>3.72</v>
      </c>
      <c r="C78" s="101" t="s">
        <v>19</v>
      </c>
      <c r="D78" s="101" t="s">
        <v>250</v>
      </c>
      <c r="E78" s="101"/>
      <c r="F78" s="116" t="s">
        <v>189</v>
      </c>
      <c r="G78" s="101"/>
      <c r="H78" s="101"/>
      <c r="I78" s="102">
        <f>I77*2</f>
        <v>10</v>
      </c>
      <c r="J78" s="101">
        <v>0.15</v>
      </c>
      <c r="K78" s="101"/>
      <c r="L78" s="117">
        <v>12.2</v>
      </c>
      <c r="Q78" s="95"/>
      <c r="V78" s="15">
        <f>CONCATENATE(ROUND($I78/(1-$J78-0.46)+$K78,0),".99")+L78/(1-$J78)</f>
        <v>41.342941176470589</v>
      </c>
      <c r="X78" s="15">
        <f t="shared" si="11"/>
        <v>12.941500000000001</v>
      </c>
      <c r="Y78" s="143">
        <f t="shared" si="5"/>
        <v>8.2685882352941178</v>
      </c>
    </row>
    <row r="79" spans="1:25" ht="15.75" thickBot="1" x14ac:dyDescent="0.3">
      <c r="A79" s="118" t="s">
        <v>223</v>
      </c>
      <c r="B79" s="103">
        <f>B76*3</f>
        <v>5.58</v>
      </c>
      <c r="C79" s="103" t="s">
        <v>19</v>
      </c>
      <c r="D79" s="103" t="s">
        <v>251</v>
      </c>
      <c r="E79" s="103"/>
      <c r="F79" s="119" t="s">
        <v>190</v>
      </c>
      <c r="G79" s="103"/>
      <c r="H79" s="103"/>
      <c r="I79" s="104">
        <f>I77*3</f>
        <v>15</v>
      </c>
      <c r="J79" s="103">
        <v>0.15</v>
      </c>
      <c r="K79" s="103"/>
      <c r="L79" s="120">
        <v>15.08</v>
      </c>
      <c r="Q79" s="95"/>
      <c r="V79" s="15">
        <f>CONCATENATE(ROUND($I79/(1-$J79-0.47)+$K79,0),".99")+L79/(1-$J79)</f>
        <v>57.731176470588238</v>
      </c>
      <c r="X79" s="15">
        <f t="shared" si="11"/>
        <v>18.991500000000002</v>
      </c>
      <c r="Y79" s="143">
        <f t="shared" si="5"/>
        <v>11.546235294117649</v>
      </c>
    </row>
    <row r="80" spans="1:25" x14ac:dyDescent="0.25">
      <c r="A80" s="96" t="s">
        <v>224</v>
      </c>
      <c r="B80" s="97">
        <v>1.86</v>
      </c>
      <c r="C80" s="97" t="s">
        <v>19</v>
      </c>
      <c r="D80" s="97"/>
      <c r="E80" s="97"/>
      <c r="F80" s="98" t="s">
        <v>240</v>
      </c>
      <c r="G80" s="97"/>
      <c r="H80" s="97"/>
      <c r="I80" s="99">
        <v>5</v>
      </c>
      <c r="J80" s="97">
        <v>0.15</v>
      </c>
      <c r="K80" s="97"/>
      <c r="L80" s="100"/>
      <c r="Q80" s="95"/>
      <c r="Y80" s="143"/>
    </row>
    <row r="81" spans="1:25" x14ac:dyDescent="0.25">
      <c r="A81" s="115" t="s">
        <v>225</v>
      </c>
      <c r="B81" s="122">
        <v>1.86</v>
      </c>
      <c r="C81" s="101" t="s">
        <v>19</v>
      </c>
      <c r="D81" s="101" t="s">
        <v>249</v>
      </c>
      <c r="E81" s="101"/>
      <c r="F81" s="116" t="s">
        <v>241</v>
      </c>
      <c r="G81" s="101"/>
      <c r="H81" s="101"/>
      <c r="I81" s="102">
        <f>I80</f>
        <v>5</v>
      </c>
      <c r="J81" s="101">
        <v>0.15</v>
      </c>
      <c r="K81" s="101"/>
      <c r="L81" s="117">
        <v>9.23</v>
      </c>
      <c r="Q81" s="95"/>
      <c r="V81" s="15">
        <f t="shared" ref="V81:V85" si="12">CONCATENATE(ROUND($I81/(1-$J81-0.45)+$K81,0),".99")+L81/(1-$J81)</f>
        <v>24.848823529411767</v>
      </c>
      <c r="W81" s="15">
        <v>23.99</v>
      </c>
      <c r="X81" s="15">
        <f t="shared" ref="X81:X88" si="13">V81*0.85-I81-L81</f>
        <v>6.8915000000000006</v>
      </c>
      <c r="Y81" s="143">
        <f t="shared" si="5"/>
        <v>4.9697647058823531</v>
      </c>
    </row>
    <row r="82" spans="1:25" x14ac:dyDescent="0.25">
      <c r="A82" s="115" t="s">
        <v>226</v>
      </c>
      <c r="B82" s="101">
        <f>B80*2</f>
        <v>3.72</v>
      </c>
      <c r="C82" s="101" t="s">
        <v>19</v>
      </c>
      <c r="D82" s="101" t="s">
        <v>250</v>
      </c>
      <c r="E82" s="101"/>
      <c r="F82" s="116" t="s">
        <v>242</v>
      </c>
      <c r="G82" s="101"/>
      <c r="H82" s="101"/>
      <c r="I82" s="102">
        <f>I81*2</f>
        <v>10</v>
      </c>
      <c r="J82" s="101">
        <v>0.15</v>
      </c>
      <c r="K82" s="101"/>
      <c r="L82" s="117">
        <v>12.2</v>
      </c>
      <c r="Q82" s="95"/>
      <c r="V82" s="15">
        <f>CONCATENATE(ROUND($I82/(1-$J82-0.46)+$K82,0),".99")+L82/(1-$J82)</f>
        <v>41.342941176470589</v>
      </c>
      <c r="X82" s="15">
        <f t="shared" si="13"/>
        <v>12.941500000000001</v>
      </c>
      <c r="Y82" s="143">
        <f t="shared" si="5"/>
        <v>8.2685882352941178</v>
      </c>
    </row>
    <row r="83" spans="1:25" ht="15.75" thickBot="1" x14ac:dyDescent="0.3">
      <c r="A83" s="118" t="s">
        <v>227</v>
      </c>
      <c r="B83" s="103">
        <f>B80*3</f>
        <v>5.58</v>
      </c>
      <c r="C83" s="103" t="s">
        <v>19</v>
      </c>
      <c r="D83" s="103" t="s">
        <v>251</v>
      </c>
      <c r="E83" s="103"/>
      <c r="F83" s="119" t="s">
        <v>243</v>
      </c>
      <c r="G83" s="103"/>
      <c r="H83" s="103"/>
      <c r="I83" s="104">
        <f>I81*3</f>
        <v>15</v>
      </c>
      <c r="J83" s="103">
        <v>0.15</v>
      </c>
      <c r="K83" s="103"/>
      <c r="L83" s="120">
        <v>15.08</v>
      </c>
      <c r="Q83" s="95"/>
      <c r="V83" s="15">
        <f>CONCATENATE(ROUND($I83/(1-$J83-0.47)+$K83,0),".99")+L83/(1-$J83)</f>
        <v>57.731176470588238</v>
      </c>
      <c r="X83" s="15">
        <f t="shared" si="13"/>
        <v>18.991500000000002</v>
      </c>
      <c r="Y83" s="143">
        <f t="shared" si="5"/>
        <v>11.546235294117649</v>
      </c>
    </row>
    <row r="84" spans="1:25" x14ac:dyDescent="0.25">
      <c r="A84" s="96" t="s">
        <v>228</v>
      </c>
      <c r="B84" s="97">
        <v>2.46</v>
      </c>
      <c r="C84" s="97" t="s">
        <v>19</v>
      </c>
      <c r="D84" s="97"/>
      <c r="E84" s="97"/>
      <c r="F84" s="98" t="s">
        <v>244</v>
      </c>
      <c r="G84" s="97"/>
      <c r="H84" s="97"/>
      <c r="I84" s="99">
        <v>3.2</v>
      </c>
      <c r="J84" s="97">
        <v>0.15</v>
      </c>
      <c r="K84" s="97"/>
      <c r="L84" s="100"/>
      <c r="Q84" s="95"/>
      <c r="Y84" s="143"/>
    </row>
    <row r="85" spans="1:25" x14ac:dyDescent="0.25">
      <c r="A85" s="115" t="s">
        <v>229</v>
      </c>
      <c r="B85" s="122">
        <v>2.46</v>
      </c>
      <c r="C85" s="101" t="s">
        <v>19</v>
      </c>
      <c r="D85" s="101" t="s">
        <v>249</v>
      </c>
      <c r="E85" s="101"/>
      <c r="F85" s="116" t="s">
        <v>184</v>
      </c>
      <c r="G85" s="101"/>
      <c r="H85" s="101"/>
      <c r="I85" s="102">
        <f>I84</f>
        <v>3.2</v>
      </c>
      <c r="J85" s="101">
        <v>0.15</v>
      </c>
      <c r="K85" s="101"/>
      <c r="L85" s="117">
        <v>10.24</v>
      </c>
      <c r="Q85" s="95"/>
      <c r="V85" s="15">
        <f>CONCATENATE(ROUND($I85/(1-$J85-0.5)+$K85,0),".99")+L85/(1-$J85)</f>
        <v>22.037058823529414</v>
      </c>
      <c r="W85" s="15">
        <v>21.99</v>
      </c>
      <c r="X85" s="15">
        <f t="shared" ref="X85:X88" si="14">V85*0.85-I85-L85</f>
        <v>5.291500000000001</v>
      </c>
      <c r="Y85" s="143">
        <f t="shared" si="5"/>
        <v>4.4074117647058824</v>
      </c>
    </row>
    <row r="86" spans="1:25" x14ac:dyDescent="0.25">
      <c r="A86" s="115" t="s">
        <v>230</v>
      </c>
      <c r="B86" s="101">
        <f>B84*2</f>
        <v>4.92</v>
      </c>
      <c r="C86" s="101" t="s">
        <v>19</v>
      </c>
      <c r="D86" s="101" t="s">
        <v>250</v>
      </c>
      <c r="E86" s="101"/>
      <c r="F86" s="116" t="s">
        <v>187</v>
      </c>
      <c r="G86" s="101"/>
      <c r="H86" s="101"/>
      <c r="I86" s="102">
        <f>I85*2</f>
        <v>6.4</v>
      </c>
      <c r="J86" s="101">
        <v>0.15</v>
      </c>
      <c r="K86" s="101"/>
      <c r="L86" s="117">
        <v>12.98</v>
      </c>
      <c r="Q86" s="95"/>
      <c r="V86" s="15">
        <f>CONCATENATE(ROUND($I86/(1-$J86-0.51)+$K86,0),".99")+L86/(1-$J86)</f>
        <v>35.260588235294115</v>
      </c>
      <c r="X86" s="15">
        <f t="shared" si="14"/>
        <v>10.591499999999993</v>
      </c>
      <c r="Y86" s="143">
        <f t="shared" si="5"/>
        <v>7.0521176470588225</v>
      </c>
    </row>
    <row r="87" spans="1:25" ht="15.75" thickBot="1" x14ac:dyDescent="0.3">
      <c r="A87" s="118" t="s">
        <v>231</v>
      </c>
      <c r="B87" s="103">
        <f>B84*3</f>
        <v>7.38</v>
      </c>
      <c r="C87" s="103" t="s">
        <v>19</v>
      </c>
      <c r="D87" s="103" t="s">
        <v>251</v>
      </c>
      <c r="E87" s="103"/>
      <c r="F87" s="119" t="s">
        <v>188</v>
      </c>
      <c r="G87" s="103"/>
      <c r="H87" s="103"/>
      <c r="I87" s="104">
        <f>I85*3</f>
        <v>9.6000000000000014</v>
      </c>
      <c r="J87" s="103">
        <v>0.15</v>
      </c>
      <c r="K87" s="103"/>
      <c r="L87" s="120">
        <v>16.54</v>
      </c>
      <c r="Q87" s="95"/>
      <c r="V87" s="15">
        <f>CONCATENATE(ROUND($I87/(1-$J87-0.52)+$K87,0),".99")+L87/(1-$J87)</f>
        <v>49.448823529411762</v>
      </c>
      <c r="X87" s="15">
        <f t="shared" si="14"/>
        <v>15.891499999999994</v>
      </c>
      <c r="Y87" s="143">
        <f t="shared" si="5"/>
        <v>9.8897647058823512</v>
      </c>
    </row>
  </sheetData>
  <mergeCells count="2">
    <mergeCell ref="A50:F50"/>
    <mergeCell ref="A11:D11"/>
  </mergeCells>
  <hyperlinks>
    <hyperlink ref="AP13" r:id="rId1"/>
    <hyperlink ref="AP14" r:id="rId2"/>
    <hyperlink ref="AP17" r:id="rId3"/>
    <hyperlink ref="AP54" r:id="rId4"/>
    <hyperlink ref="AP55" r:id="rId5"/>
    <hyperlink ref="AP58" r:id="rId6"/>
  </hyperlinks>
  <pageMargins left="0.7" right="0.7" top="0.75" bottom="0.75" header="0.3" footer="0.3"/>
  <pageSetup orientation="portrait" verticalDpi="0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="110" zoomScaleNormal="110" workbookViewId="0">
      <pane ySplit="6" topLeftCell="A7" activePane="bottomLeft" state="frozen"/>
      <selection pane="bottomLeft" activeCell="H5" sqref="H5"/>
    </sheetView>
  </sheetViews>
  <sheetFormatPr defaultColWidth="9.140625" defaultRowHeight="12" x14ac:dyDescent="0.2"/>
  <cols>
    <col min="1" max="1" width="30.28515625" style="20" customWidth="1"/>
    <col min="2" max="2" width="12.7109375" style="20" customWidth="1"/>
    <col min="3" max="3" width="9.85546875" style="20" customWidth="1"/>
    <col min="4" max="4" width="12.7109375" style="20" customWidth="1"/>
    <col min="5" max="5" width="6.7109375" style="20" customWidth="1"/>
    <col min="6" max="13" width="9.140625" style="20"/>
    <col min="14" max="14" width="10.7109375" style="23" bestFit="1" customWidth="1"/>
    <col min="15" max="15" width="18.140625" style="23" bestFit="1" customWidth="1"/>
    <col min="16" max="16384" width="9.140625" style="20"/>
  </cols>
  <sheetData>
    <row r="1" spans="1:22" ht="15" x14ac:dyDescent="0.25">
      <c r="A1" s="19"/>
      <c r="B1" s="19"/>
      <c r="C1" s="19"/>
      <c r="D1" s="19"/>
      <c r="E1" s="19"/>
      <c r="H1" s="21" t="s">
        <v>49</v>
      </c>
      <c r="I1" s="21"/>
      <c r="K1" s="20">
        <v>1.0249999999999999</v>
      </c>
      <c r="L1" s="22" t="s">
        <v>50</v>
      </c>
    </row>
    <row r="2" spans="1:22" ht="15.6" x14ac:dyDescent="0.3">
      <c r="A2" s="19" t="s">
        <v>51</v>
      </c>
      <c r="B2" s="133" t="s">
        <v>52</v>
      </c>
      <c r="C2" s="134"/>
      <c r="D2" s="134"/>
      <c r="E2" s="19"/>
    </row>
    <row r="3" spans="1:22" ht="16.149999999999999" thickBot="1" x14ac:dyDescent="0.35">
      <c r="A3" s="19" t="s">
        <v>53</v>
      </c>
      <c r="B3" s="135">
        <v>43027</v>
      </c>
      <c r="C3" s="136"/>
      <c r="D3" s="136"/>
      <c r="E3" s="19"/>
      <c r="F3" s="24" t="s">
        <v>54</v>
      </c>
      <c r="G3" s="25" t="s">
        <v>55</v>
      </c>
      <c r="H3" s="24" t="s">
        <v>56</v>
      </c>
      <c r="I3" s="20" t="s">
        <v>174</v>
      </c>
    </row>
    <row r="4" spans="1:22" ht="12.6" thickBot="1" x14ac:dyDescent="0.3">
      <c r="A4" s="26" t="s">
        <v>57</v>
      </c>
      <c r="B4" s="27" t="s">
        <v>58</v>
      </c>
      <c r="C4" s="27"/>
      <c r="D4" s="27" t="s">
        <v>59</v>
      </c>
      <c r="E4" s="28"/>
      <c r="F4" s="24" t="s">
        <v>60</v>
      </c>
      <c r="G4" s="20">
        <f>H4/16</f>
        <v>4.4000000000000004</v>
      </c>
      <c r="H4" s="29">
        <v>70.400000000000006</v>
      </c>
      <c r="I4" s="20" t="s">
        <v>56</v>
      </c>
    </row>
    <row r="5" spans="1:22" x14ac:dyDescent="0.25">
      <c r="A5" s="30"/>
      <c r="B5" s="31"/>
      <c r="C5" s="31"/>
      <c r="D5" s="32"/>
      <c r="E5" s="33"/>
      <c r="I5" s="22" t="s">
        <v>61</v>
      </c>
      <c r="K5" s="22" t="s">
        <v>62</v>
      </c>
      <c r="L5" s="22" t="s">
        <v>63</v>
      </c>
      <c r="M5" s="22" t="s">
        <v>64</v>
      </c>
      <c r="N5" s="23" t="s">
        <v>65</v>
      </c>
      <c r="O5" s="23" t="s">
        <v>66</v>
      </c>
    </row>
    <row r="6" spans="1:22" x14ac:dyDescent="0.25">
      <c r="A6" s="34"/>
      <c r="B6" s="31"/>
      <c r="C6" s="31"/>
      <c r="D6" s="32"/>
      <c r="E6" s="33"/>
      <c r="F6" s="35"/>
      <c r="H6" s="33" t="s">
        <v>67</v>
      </c>
      <c r="I6" s="33" t="s">
        <v>68</v>
      </c>
      <c r="J6" s="33" t="s">
        <v>69</v>
      </c>
      <c r="K6" s="33" t="s">
        <v>70</v>
      </c>
      <c r="L6" s="20" t="s">
        <v>71</v>
      </c>
      <c r="M6" s="20" t="s">
        <v>72</v>
      </c>
      <c r="N6" s="23" t="s">
        <v>73</v>
      </c>
      <c r="O6" s="36" t="s">
        <v>74</v>
      </c>
    </row>
    <row r="7" spans="1:22" x14ac:dyDescent="0.25">
      <c r="A7" s="37" t="s">
        <v>75</v>
      </c>
      <c r="B7" s="31">
        <v>3.4671428571428575</v>
      </c>
      <c r="C7" s="31"/>
      <c r="D7" s="38">
        <v>7.0714285714285721</v>
      </c>
      <c r="E7" s="33"/>
      <c r="F7" s="35">
        <f>SUM(D7*$G$4)+B7</f>
        <v>34.581428571428582</v>
      </c>
      <c r="H7" s="39">
        <v>9.02</v>
      </c>
      <c r="I7" s="39">
        <v>14.923999999999999</v>
      </c>
      <c r="J7" s="39">
        <v>14.923999999999999</v>
      </c>
      <c r="K7" s="39">
        <v>14.923999999999999</v>
      </c>
      <c r="L7" s="39">
        <v>22.14</v>
      </c>
      <c r="M7" s="39">
        <v>33.291999999999994</v>
      </c>
      <c r="N7" s="23" t="s">
        <v>76</v>
      </c>
      <c r="O7" s="23" t="s">
        <v>77</v>
      </c>
    </row>
    <row r="8" spans="1:22" x14ac:dyDescent="0.25">
      <c r="A8" s="37" t="s">
        <v>78</v>
      </c>
      <c r="B8" s="31">
        <v>3.3528571428571432</v>
      </c>
      <c r="C8" s="31"/>
      <c r="D8" s="38">
        <v>6.3714285714285719</v>
      </c>
      <c r="E8" s="33"/>
      <c r="F8" s="35">
        <f t="shared" ref="F8:F38" si="0">SUM(D8*$G$4)+B8</f>
        <v>31.387142857142862</v>
      </c>
      <c r="H8" s="33"/>
    </row>
    <row r="9" spans="1:22" x14ac:dyDescent="0.25">
      <c r="A9" s="37" t="s">
        <v>79</v>
      </c>
      <c r="B9" s="31">
        <v>2.7814285714285716</v>
      </c>
      <c r="C9" s="31"/>
      <c r="D9" s="38">
        <v>6.0142857142857142</v>
      </c>
      <c r="E9" s="33"/>
      <c r="F9" s="35">
        <f t="shared" si="0"/>
        <v>29.244285714285716</v>
      </c>
      <c r="H9" s="33"/>
      <c r="O9" s="36"/>
    </row>
    <row r="10" spans="1:22" x14ac:dyDescent="0.25">
      <c r="A10" s="40" t="s">
        <v>80</v>
      </c>
      <c r="B10" s="41">
        <v>3.8671428571428574</v>
      </c>
      <c r="C10" s="41"/>
      <c r="D10" s="42">
        <v>5.0857142857142863</v>
      </c>
      <c r="E10" s="33"/>
      <c r="F10" s="35">
        <f>SUM(D10*$G$4)+B10</f>
        <v>26.244285714285716</v>
      </c>
      <c r="H10" s="39" t="s">
        <v>81</v>
      </c>
      <c r="I10" s="39">
        <v>9.5325000000000006</v>
      </c>
      <c r="J10" s="39" t="s">
        <v>82</v>
      </c>
      <c r="K10" s="39">
        <v>12.095000000000001</v>
      </c>
      <c r="L10" s="39">
        <v>15.067499999999997</v>
      </c>
      <c r="M10" s="39">
        <v>22.447499999999998</v>
      </c>
      <c r="N10" s="36" t="s">
        <v>83</v>
      </c>
      <c r="O10" s="23" t="s">
        <v>84</v>
      </c>
    </row>
    <row r="11" spans="1:22" x14ac:dyDescent="0.25">
      <c r="A11" s="43" t="s">
        <v>85</v>
      </c>
      <c r="B11" s="31">
        <v>2.7385714285714289</v>
      </c>
      <c r="C11" s="31"/>
      <c r="D11" s="38">
        <v>6.1428571428571432</v>
      </c>
      <c r="E11" s="33"/>
      <c r="F11" s="35">
        <f t="shared" si="0"/>
        <v>29.767142857142861</v>
      </c>
      <c r="H11" s="39"/>
      <c r="I11" s="39"/>
      <c r="J11" s="39"/>
      <c r="K11" s="39"/>
      <c r="L11" s="39"/>
      <c r="M11" s="39"/>
      <c r="N11" s="44"/>
      <c r="O11" s="44"/>
      <c r="P11" s="39"/>
      <c r="Q11" s="39"/>
      <c r="R11" s="39"/>
      <c r="S11" s="39"/>
      <c r="T11" s="39"/>
      <c r="U11" s="39"/>
      <c r="V11" s="39"/>
    </row>
    <row r="12" spans="1:22" x14ac:dyDescent="0.25">
      <c r="A12" s="45" t="s">
        <v>86</v>
      </c>
      <c r="B12" s="31">
        <v>3.3528571428571432</v>
      </c>
      <c r="C12" s="31"/>
      <c r="D12" s="38">
        <v>6.3714285714285719</v>
      </c>
      <c r="E12" s="33"/>
      <c r="F12" s="35">
        <f t="shared" si="0"/>
        <v>31.387142857142862</v>
      </c>
      <c r="H12" s="39"/>
      <c r="I12" s="39"/>
      <c r="J12" s="39"/>
      <c r="K12" s="39"/>
      <c r="L12" s="39"/>
      <c r="M12" s="39"/>
    </row>
    <row r="13" spans="1:22" x14ac:dyDescent="0.25">
      <c r="A13" s="43" t="s">
        <v>87</v>
      </c>
      <c r="B13" s="31">
        <v>2.7385714285714289</v>
      </c>
      <c r="C13" s="31"/>
      <c r="D13" s="38">
        <v>6.1428571428571432</v>
      </c>
      <c r="E13" s="33"/>
      <c r="F13" s="35">
        <f t="shared" si="0"/>
        <v>29.767142857142861</v>
      </c>
      <c r="H13" s="39"/>
      <c r="I13" s="39"/>
      <c r="J13" s="39"/>
      <c r="K13" s="39"/>
      <c r="L13" s="39"/>
      <c r="M13" s="39"/>
    </row>
    <row r="14" spans="1:22" x14ac:dyDescent="0.25">
      <c r="A14" s="37" t="s">
        <v>88</v>
      </c>
      <c r="B14" s="31">
        <v>3.3528571428571432</v>
      </c>
      <c r="C14" s="31"/>
      <c r="D14" s="38">
        <v>6.3714285714285719</v>
      </c>
      <c r="E14" s="33"/>
      <c r="F14" s="35">
        <f t="shared" si="0"/>
        <v>31.387142857142862</v>
      </c>
      <c r="H14" s="39"/>
      <c r="I14" s="39"/>
      <c r="J14" s="39"/>
      <c r="K14" s="39"/>
      <c r="L14" s="39"/>
      <c r="M14" s="39"/>
    </row>
    <row r="15" spans="1:22" x14ac:dyDescent="0.25">
      <c r="A15" s="40" t="s">
        <v>89</v>
      </c>
      <c r="B15" s="41">
        <v>2.7671428571428573</v>
      </c>
      <c r="C15" s="41"/>
      <c r="D15" s="42">
        <v>5.1571428571428575</v>
      </c>
      <c r="E15" s="33"/>
      <c r="F15" s="35">
        <f t="shared" si="0"/>
        <v>25.458571428571432</v>
      </c>
      <c r="H15" s="39">
        <v>8.8559999999999999</v>
      </c>
      <c r="I15" s="39">
        <v>14.76</v>
      </c>
      <c r="J15" s="39">
        <v>14.76</v>
      </c>
      <c r="K15" s="39">
        <v>14.76</v>
      </c>
      <c r="L15" s="39">
        <v>22.631999999999998</v>
      </c>
      <c r="M15" s="39">
        <v>32.471999999999994</v>
      </c>
      <c r="N15" s="36" t="s">
        <v>90</v>
      </c>
      <c r="O15" s="23" t="s">
        <v>91</v>
      </c>
    </row>
    <row r="16" spans="1:22" x14ac:dyDescent="0.25">
      <c r="A16" s="40" t="s">
        <v>92</v>
      </c>
      <c r="B16" s="41">
        <v>3.2528571428571431</v>
      </c>
      <c r="C16" s="41"/>
      <c r="D16" s="42">
        <v>6.1428571428571432</v>
      </c>
      <c r="E16" s="33"/>
      <c r="F16" s="35">
        <f t="shared" si="0"/>
        <v>30.281428571428574</v>
      </c>
      <c r="H16" s="39">
        <v>8.8559999999999999</v>
      </c>
      <c r="I16" s="39">
        <v>14.76</v>
      </c>
      <c r="J16" s="39">
        <v>14.76</v>
      </c>
      <c r="K16" s="39">
        <v>14.76</v>
      </c>
      <c r="L16" s="39">
        <v>22.631999999999998</v>
      </c>
      <c r="M16" s="39">
        <v>32.471999999999994</v>
      </c>
      <c r="N16" s="36" t="s">
        <v>83</v>
      </c>
      <c r="O16" s="23" t="s">
        <v>93</v>
      </c>
    </row>
    <row r="17" spans="1:16" x14ac:dyDescent="0.25">
      <c r="A17" s="43" t="s">
        <v>94</v>
      </c>
      <c r="B17" s="31">
        <v>2.7385714285714289</v>
      </c>
      <c r="C17" s="31"/>
      <c r="D17" s="38">
        <v>6.1428571428571432</v>
      </c>
      <c r="E17" s="33"/>
      <c r="F17" s="35">
        <f t="shared" si="0"/>
        <v>29.767142857142861</v>
      </c>
      <c r="H17" s="39"/>
      <c r="I17" s="39"/>
      <c r="J17" s="39"/>
      <c r="K17" s="39"/>
      <c r="L17" s="39"/>
      <c r="M17" s="39"/>
    </row>
    <row r="18" spans="1:16" x14ac:dyDescent="0.25">
      <c r="A18" s="40" t="s">
        <v>95</v>
      </c>
      <c r="B18" s="41">
        <v>3.5528571428571434</v>
      </c>
      <c r="C18" s="41"/>
      <c r="D18" s="42">
        <v>6.4142857142857146</v>
      </c>
      <c r="E18" s="33"/>
      <c r="F18" s="35">
        <f t="shared" si="0"/>
        <v>31.77571428571429</v>
      </c>
      <c r="H18" s="39">
        <v>8.8559999999999999</v>
      </c>
      <c r="I18" s="39">
        <v>14.76</v>
      </c>
      <c r="J18" s="39">
        <v>14.76</v>
      </c>
      <c r="K18" s="39">
        <v>14.76</v>
      </c>
      <c r="L18" s="39">
        <v>22.632000000000001</v>
      </c>
      <c r="M18" s="39">
        <v>32.471999999999994</v>
      </c>
      <c r="N18" s="36" t="s">
        <v>83</v>
      </c>
      <c r="O18" s="23" t="s">
        <v>93</v>
      </c>
    </row>
    <row r="19" spans="1:16" x14ac:dyDescent="0.25">
      <c r="A19" s="37" t="s">
        <v>96</v>
      </c>
      <c r="B19" s="31">
        <v>2.7671428571428573</v>
      </c>
      <c r="C19" s="31"/>
      <c r="D19" s="38">
        <v>6.1142857142857148</v>
      </c>
      <c r="E19" s="33"/>
      <c r="F19" s="35">
        <f t="shared" si="0"/>
        <v>29.670000000000005</v>
      </c>
      <c r="H19" s="39"/>
      <c r="I19" s="39"/>
      <c r="J19" s="39"/>
      <c r="K19" s="39"/>
      <c r="L19" s="39"/>
      <c r="M19" s="39"/>
    </row>
    <row r="20" spans="1:16" x14ac:dyDescent="0.25">
      <c r="A20" s="43" t="s">
        <v>97</v>
      </c>
      <c r="B20" s="31">
        <v>2.7385714285714289</v>
      </c>
      <c r="C20" s="31"/>
      <c r="D20" s="38">
        <v>6.1428571428571432</v>
      </c>
      <c r="E20" s="33"/>
      <c r="F20" s="35">
        <f t="shared" si="0"/>
        <v>29.767142857142861</v>
      </c>
      <c r="H20" s="39"/>
      <c r="I20" s="39"/>
      <c r="J20" s="39"/>
      <c r="K20" s="39"/>
      <c r="L20" s="39"/>
      <c r="M20" s="39"/>
    </row>
    <row r="21" spans="1:16" x14ac:dyDescent="0.25">
      <c r="A21" s="40" t="s">
        <v>98</v>
      </c>
      <c r="B21" s="41">
        <v>3.4671428571428575</v>
      </c>
      <c r="C21" s="41"/>
      <c r="D21" s="42">
        <v>6.6857142857142868</v>
      </c>
      <c r="E21" s="33"/>
      <c r="F21" s="35">
        <f t="shared" si="0"/>
        <v>32.884285714285724</v>
      </c>
      <c r="H21" s="39"/>
      <c r="I21" s="39"/>
      <c r="J21" s="39"/>
      <c r="K21" s="39"/>
      <c r="L21" s="39"/>
      <c r="M21" s="39"/>
    </row>
    <row r="22" spans="1:16" x14ac:dyDescent="0.25">
      <c r="A22" s="37" t="s">
        <v>99</v>
      </c>
      <c r="B22" s="31">
        <v>3.4671428571428575</v>
      </c>
      <c r="C22" s="31"/>
      <c r="D22" s="38">
        <v>6.6857142857142868</v>
      </c>
      <c r="E22" s="33"/>
      <c r="F22" s="35">
        <f t="shared" si="0"/>
        <v>32.884285714285724</v>
      </c>
      <c r="H22" s="39"/>
      <c r="I22" s="39"/>
      <c r="J22" s="39"/>
      <c r="K22" s="39"/>
      <c r="L22" s="39"/>
      <c r="M22" s="39"/>
    </row>
    <row r="23" spans="1:16" x14ac:dyDescent="0.25">
      <c r="A23" s="46" t="s">
        <v>100</v>
      </c>
      <c r="B23" s="41">
        <v>3.4671428571428575</v>
      </c>
      <c r="C23" s="41"/>
      <c r="D23" s="42">
        <v>6.6857142857142868</v>
      </c>
      <c r="E23" s="33"/>
      <c r="F23" s="35">
        <f t="shared" si="0"/>
        <v>32.884285714285724</v>
      </c>
      <c r="H23" s="39">
        <v>8.8559999999999999</v>
      </c>
      <c r="I23" s="39">
        <v>14.76</v>
      </c>
      <c r="J23" s="39">
        <v>14.76</v>
      </c>
      <c r="K23" s="39">
        <v>14.76</v>
      </c>
      <c r="L23" s="39">
        <v>22.632000000000001</v>
      </c>
      <c r="M23" s="39">
        <v>32.471999999999994</v>
      </c>
      <c r="N23" s="36" t="s">
        <v>83</v>
      </c>
      <c r="O23" s="23" t="s">
        <v>93</v>
      </c>
    </row>
    <row r="24" spans="1:16" x14ac:dyDescent="0.25">
      <c r="A24" s="46" t="s">
        <v>101</v>
      </c>
      <c r="B24" s="41">
        <v>2.7671428571428573</v>
      </c>
      <c r="C24" s="41"/>
      <c r="D24" s="42">
        <v>5.4857142857142858</v>
      </c>
      <c r="E24" s="33"/>
      <c r="F24" s="35">
        <f t="shared" si="0"/>
        <v>26.904285714285717</v>
      </c>
      <c r="H24" s="39">
        <v>9.02</v>
      </c>
      <c r="I24" s="39">
        <v>14.923999999999999</v>
      </c>
      <c r="J24" s="39">
        <v>14.923999999999999</v>
      </c>
      <c r="K24" s="39">
        <v>14.923999999999999</v>
      </c>
      <c r="L24" s="39">
        <v>22.14</v>
      </c>
      <c r="M24" s="39">
        <v>33.291999999999994</v>
      </c>
      <c r="N24" s="36" t="s">
        <v>90</v>
      </c>
      <c r="O24" s="23" t="s">
        <v>91</v>
      </c>
    </row>
    <row r="25" spans="1:16" x14ac:dyDescent="0.25">
      <c r="A25" s="43" t="s">
        <v>102</v>
      </c>
      <c r="B25" s="31">
        <v>2.7385714285714289</v>
      </c>
      <c r="C25" s="31"/>
      <c r="D25" s="38">
        <v>6.1428571428571432</v>
      </c>
      <c r="E25" s="33"/>
      <c r="F25" s="35">
        <f t="shared" si="0"/>
        <v>29.767142857142861</v>
      </c>
      <c r="H25" s="39"/>
      <c r="I25" s="39"/>
      <c r="J25" s="39"/>
      <c r="K25" s="39"/>
      <c r="L25" s="39"/>
      <c r="M25" s="39"/>
    </row>
    <row r="26" spans="1:16" x14ac:dyDescent="0.25">
      <c r="A26" s="43" t="s">
        <v>103</v>
      </c>
      <c r="B26" s="31">
        <v>2.7385714285714289</v>
      </c>
      <c r="C26" s="31"/>
      <c r="D26" s="38">
        <v>6.1428571428571432</v>
      </c>
      <c r="E26" s="33"/>
      <c r="F26" s="35">
        <f t="shared" si="0"/>
        <v>29.767142857142861</v>
      </c>
      <c r="H26" s="39"/>
      <c r="I26" s="39"/>
      <c r="J26" s="39"/>
      <c r="K26" s="39"/>
      <c r="L26" s="39"/>
      <c r="M26" s="39"/>
    </row>
    <row r="27" spans="1:16" x14ac:dyDescent="0.25">
      <c r="A27" s="43" t="s">
        <v>104</v>
      </c>
      <c r="B27" s="31">
        <v>2.7385714285714289</v>
      </c>
      <c r="C27" s="31"/>
      <c r="D27" s="38">
        <v>6.1428571428571432</v>
      </c>
      <c r="E27" s="33"/>
      <c r="F27" s="35">
        <f t="shared" si="0"/>
        <v>29.767142857142861</v>
      </c>
      <c r="H27" s="39"/>
      <c r="I27" s="39"/>
      <c r="J27" s="39"/>
      <c r="K27" s="39"/>
      <c r="L27" s="39"/>
      <c r="M27" s="39"/>
    </row>
    <row r="28" spans="1:16" x14ac:dyDescent="0.25">
      <c r="A28" s="37" t="s">
        <v>105</v>
      </c>
      <c r="B28" s="31">
        <v>2.7385714285714289</v>
      </c>
      <c r="C28" s="31"/>
      <c r="D28" s="38">
        <v>6.1428571428571432</v>
      </c>
      <c r="E28" s="33"/>
      <c r="F28" s="35">
        <f t="shared" si="0"/>
        <v>29.767142857142861</v>
      </c>
      <c r="H28" s="39"/>
      <c r="J28" s="39"/>
    </row>
    <row r="29" spans="1:16" x14ac:dyDescent="0.25">
      <c r="A29" s="43" t="s">
        <v>106</v>
      </c>
      <c r="B29" s="31">
        <v>2.7385714285714289</v>
      </c>
      <c r="C29" s="31"/>
      <c r="D29" s="38">
        <v>6.1428571428571432</v>
      </c>
      <c r="E29" s="33"/>
      <c r="F29" s="35">
        <f t="shared" si="0"/>
        <v>29.767142857142861</v>
      </c>
      <c r="H29" s="39"/>
      <c r="J29" s="39"/>
    </row>
    <row r="30" spans="1:16" x14ac:dyDescent="0.25">
      <c r="A30" s="46" t="s">
        <v>107</v>
      </c>
      <c r="B30" s="41">
        <v>2.7528571428571431</v>
      </c>
      <c r="C30" s="41"/>
      <c r="D30" s="42">
        <v>4.7571428571428571</v>
      </c>
      <c r="E30" s="33"/>
      <c r="F30" s="35">
        <f t="shared" si="0"/>
        <v>23.684285714285714</v>
      </c>
      <c r="H30" s="39">
        <v>7.55</v>
      </c>
      <c r="I30" s="20">
        <v>13.28</v>
      </c>
      <c r="J30" s="20">
        <v>13.28</v>
      </c>
      <c r="K30" s="20">
        <v>13.28</v>
      </c>
      <c r="L30" s="20">
        <v>20.32</v>
      </c>
      <c r="M30" s="20">
        <v>29.28</v>
      </c>
      <c r="N30" s="36" t="s">
        <v>90</v>
      </c>
      <c r="O30" s="23" t="s">
        <v>108</v>
      </c>
      <c r="P30" s="20" t="s">
        <v>109</v>
      </c>
    </row>
    <row r="31" spans="1:16" x14ac:dyDescent="0.25">
      <c r="A31" s="37" t="s">
        <v>110</v>
      </c>
      <c r="B31" s="31">
        <v>3.3528571428571432</v>
      </c>
      <c r="C31" s="31"/>
      <c r="D31" s="38">
        <v>6.3714285714285719</v>
      </c>
      <c r="E31" s="33"/>
      <c r="F31" s="35">
        <f t="shared" si="0"/>
        <v>31.387142857142862</v>
      </c>
      <c r="H31" s="39"/>
      <c r="J31" s="39"/>
    </row>
    <row r="32" spans="1:16" x14ac:dyDescent="0.25">
      <c r="A32" s="37" t="s">
        <v>111</v>
      </c>
      <c r="B32" s="31">
        <v>3.4671428571428575</v>
      </c>
      <c r="C32" s="31"/>
      <c r="D32" s="38">
        <v>7.0714285714285721</v>
      </c>
      <c r="E32" s="33"/>
      <c r="F32" s="35">
        <f t="shared" si="0"/>
        <v>34.581428571428582</v>
      </c>
      <c r="H32" s="39"/>
      <c r="J32" s="39"/>
    </row>
    <row r="33" spans="1:15" x14ac:dyDescent="0.25">
      <c r="A33" s="43" t="s">
        <v>112</v>
      </c>
      <c r="B33" s="31">
        <v>3.4671428571428575</v>
      </c>
      <c r="C33" s="31"/>
      <c r="D33" s="38">
        <v>6.6857142857142868</v>
      </c>
      <c r="E33" s="33"/>
      <c r="F33" s="35">
        <f t="shared" si="0"/>
        <v>32.884285714285724</v>
      </c>
      <c r="H33" s="39"/>
      <c r="J33" s="39"/>
    </row>
    <row r="34" spans="1:15" x14ac:dyDescent="0.25">
      <c r="A34" s="37" t="s">
        <v>113</v>
      </c>
      <c r="B34" s="31">
        <v>2.7671428571428573</v>
      </c>
      <c r="C34" s="31"/>
      <c r="D34" s="38">
        <v>6.1142857142857148</v>
      </c>
      <c r="E34" s="33"/>
      <c r="F34" s="35">
        <f t="shared" si="0"/>
        <v>29.670000000000005</v>
      </c>
      <c r="H34" s="39"/>
      <c r="J34" s="39"/>
    </row>
    <row r="35" spans="1:15" x14ac:dyDescent="0.25">
      <c r="A35" s="37" t="s">
        <v>114</v>
      </c>
      <c r="B35" s="31">
        <v>3.4671428571428575</v>
      </c>
      <c r="C35" s="31"/>
      <c r="D35" s="38">
        <v>7.2</v>
      </c>
      <c r="E35" s="33"/>
      <c r="F35" s="35">
        <f t="shared" si="0"/>
        <v>35.14714285714286</v>
      </c>
      <c r="H35" s="39"/>
      <c r="J35" s="39"/>
    </row>
    <row r="36" spans="1:15" x14ac:dyDescent="0.25">
      <c r="A36" s="40" t="s">
        <v>115</v>
      </c>
      <c r="B36" s="41">
        <v>3.5160285714285719</v>
      </c>
      <c r="C36" s="41"/>
      <c r="D36" s="42">
        <v>6.5814714285714286</v>
      </c>
      <c r="E36" s="33"/>
      <c r="F36" s="35">
        <f t="shared" si="0"/>
        <v>32.474502857142859</v>
      </c>
      <c r="H36" s="39">
        <v>8.8559999999999999</v>
      </c>
      <c r="I36" s="39">
        <v>14.76</v>
      </c>
      <c r="J36" s="39">
        <v>14.76</v>
      </c>
      <c r="K36" s="39">
        <v>14.76</v>
      </c>
      <c r="L36" s="39">
        <v>22.631999999999998</v>
      </c>
      <c r="M36" s="39">
        <v>32.471999999999994</v>
      </c>
      <c r="N36" s="36" t="s">
        <v>83</v>
      </c>
      <c r="O36" s="23" t="s">
        <v>116</v>
      </c>
    </row>
    <row r="37" spans="1:15" x14ac:dyDescent="0.25">
      <c r="A37" s="37" t="s">
        <v>117</v>
      </c>
      <c r="B37" s="31">
        <v>3.3528571428571432</v>
      </c>
      <c r="C37" s="31"/>
      <c r="D37" s="38">
        <v>6.3714285714285719</v>
      </c>
      <c r="E37" s="33"/>
      <c r="F37" s="35">
        <f t="shared" si="0"/>
        <v>31.387142857142862</v>
      </c>
      <c r="H37" s="39"/>
      <c r="J37" s="39"/>
    </row>
    <row r="38" spans="1:15" x14ac:dyDescent="0.25">
      <c r="A38" s="37" t="s">
        <v>118</v>
      </c>
      <c r="B38" s="31">
        <v>3.3528571428571432</v>
      </c>
      <c r="C38" s="31"/>
      <c r="D38" s="38">
        <v>6.3714285714285719</v>
      </c>
      <c r="E38" s="33"/>
      <c r="F38" s="35">
        <f t="shared" si="0"/>
        <v>31.387142857142862</v>
      </c>
      <c r="J38" s="39"/>
      <c r="K38" s="39"/>
    </row>
    <row r="39" spans="1:15" x14ac:dyDescent="0.25">
      <c r="A39" s="43"/>
      <c r="B39" s="33"/>
      <c r="C39" s="33"/>
      <c r="D39" s="33"/>
      <c r="E39" s="33"/>
      <c r="G39" s="22" t="s">
        <v>119</v>
      </c>
      <c r="H39" s="39">
        <v>8.8559999999999999</v>
      </c>
      <c r="I39" s="39">
        <v>14.76</v>
      </c>
      <c r="J39" s="39">
        <v>14.76</v>
      </c>
      <c r="K39" s="39">
        <v>14.76</v>
      </c>
      <c r="L39" s="39">
        <v>22.631999999999998</v>
      </c>
      <c r="M39" s="39">
        <v>32.471999999999994</v>
      </c>
    </row>
    <row r="40" spans="1:15" x14ac:dyDescent="0.25">
      <c r="A40" s="33"/>
      <c r="B40" s="33"/>
      <c r="C40" s="33"/>
      <c r="D40" s="33"/>
      <c r="E40" s="33"/>
      <c r="G40" s="22" t="s">
        <v>120</v>
      </c>
      <c r="H40" s="39">
        <v>8.8559999999999999</v>
      </c>
      <c r="I40" s="39">
        <v>14.76</v>
      </c>
      <c r="J40" s="39">
        <v>14.76</v>
      </c>
      <c r="K40" s="39">
        <v>14.76</v>
      </c>
      <c r="L40" s="39">
        <v>22.631999999999998</v>
      </c>
      <c r="M40" s="39">
        <v>32.471999999999994</v>
      </c>
    </row>
    <row r="41" spans="1:15" x14ac:dyDescent="0.25">
      <c r="A41" s="33"/>
      <c r="B41" s="33"/>
      <c r="C41" s="33"/>
      <c r="D41" s="33"/>
      <c r="E41" s="33"/>
      <c r="G41" s="22" t="s">
        <v>121</v>
      </c>
      <c r="H41" s="39">
        <v>8.8559999999999999</v>
      </c>
      <c r="I41" s="39">
        <v>14.76</v>
      </c>
      <c r="J41" s="39">
        <v>14.76</v>
      </c>
      <c r="K41" s="39">
        <v>14.76</v>
      </c>
      <c r="L41" s="39">
        <v>22.631999999999998</v>
      </c>
      <c r="M41" s="39">
        <v>32.471999999999994</v>
      </c>
    </row>
    <row r="42" spans="1:15" x14ac:dyDescent="0.25">
      <c r="A42" s="33"/>
      <c r="G42" s="20" t="s">
        <v>122</v>
      </c>
      <c r="H42" s="39">
        <v>9.02</v>
      </c>
      <c r="I42" s="39">
        <v>14.923999999999999</v>
      </c>
      <c r="J42" s="39">
        <v>14.923999999999999</v>
      </c>
      <c r="K42" s="39">
        <v>14.923999999999999</v>
      </c>
      <c r="L42" s="39">
        <v>22.14</v>
      </c>
      <c r="M42" s="47">
        <v>33.291999999999994</v>
      </c>
    </row>
    <row r="43" spans="1:15" x14ac:dyDescent="0.25">
      <c r="G43" s="20" t="s">
        <v>123</v>
      </c>
      <c r="H43" s="39">
        <v>8.6920000000000002</v>
      </c>
      <c r="I43" s="39">
        <v>14.595999999999998</v>
      </c>
      <c r="J43" s="39">
        <v>14.595999999999998</v>
      </c>
      <c r="K43" s="39">
        <v>14.595999999999998</v>
      </c>
      <c r="L43" s="39">
        <v>21.811999999999998</v>
      </c>
      <c r="M43" s="47">
        <v>34.931999999999995</v>
      </c>
    </row>
    <row r="44" spans="1:15" x14ac:dyDescent="0.2">
      <c r="A44" s="48" t="s">
        <v>124</v>
      </c>
      <c r="G44" s="20" t="s">
        <v>125</v>
      </c>
      <c r="H44" s="39">
        <v>4.1100000000000003</v>
      </c>
      <c r="I44" s="39">
        <v>7.73</v>
      </c>
      <c r="J44" s="39">
        <v>13.16</v>
      </c>
      <c r="K44" s="39">
        <v>14.97</v>
      </c>
      <c r="L44" s="39">
        <v>22.21</v>
      </c>
      <c r="M44" s="47">
        <v>29.45</v>
      </c>
    </row>
    <row r="45" spans="1:15" x14ac:dyDescent="0.2">
      <c r="A45" s="49" t="s">
        <v>126</v>
      </c>
      <c r="C45" s="50"/>
    </row>
    <row r="46" spans="1:15" x14ac:dyDescent="0.2">
      <c r="A46" s="49" t="s">
        <v>127</v>
      </c>
      <c r="B46" s="20" t="str">
        <f>'[1]Cover Page'!$E$18</f>
        <v>&lt;Customer Name&gt;</v>
      </c>
    </row>
    <row r="47" spans="1:15" x14ac:dyDescent="0.2">
      <c r="A47" s="49" t="s">
        <v>128</v>
      </c>
    </row>
  </sheetData>
  <mergeCells count="2">
    <mergeCell ref="B2:D2"/>
    <mergeCell ref="B3:D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4"/>
  <sheetViews>
    <sheetView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R10" sqref="R10"/>
    </sheetView>
  </sheetViews>
  <sheetFormatPr defaultColWidth="8.7109375" defaultRowHeight="23.25" x14ac:dyDescent="0.35"/>
  <cols>
    <col min="1" max="1" width="20" customWidth="1"/>
    <col min="2" max="2" width="13.28515625" bestFit="1" customWidth="1"/>
    <col min="3" max="3" width="16" style="84" bestFit="1" customWidth="1"/>
    <col min="4" max="4" width="13.28515625" bestFit="1" customWidth="1"/>
    <col min="5" max="5" width="12.28515625" style="84" bestFit="1" customWidth="1"/>
    <col min="6" max="6" width="12.28515625" style="84" customWidth="1"/>
    <col min="7" max="9" width="13.28515625" bestFit="1" customWidth="1"/>
    <col min="10" max="10" width="12.28515625" style="84" bestFit="1" customWidth="1"/>
    <col min="11" max="11" width="13.28515625" bestFit="1" customWidth="1"/>
    <col min="12" max="12" width="12.28515625" style="84" bestFit="1" customWidth="1"/>
    <col min="13" max="13" width="13.28515625" bestFit="1" customWidth="1"/>
    <col min="14" max="15" width="14.85546875" customWidth="1"/>
    <col min="16" max="16" width="12.28515625" style="84" bestFit="1" customWidth="1"/>
    <col min="17" max="17" width="14.85546875" customWidth="1"/>
    <col min="18" max="18" width="12.28515625" style="84" bestFit="1" customWidth="1"/>
    <col min="19" max="19" width="14.85546875" customWidth="1"/>
    <col min="20" max="20" width="12.28515625" style="84" bestFit="1" customWidth="1"/>
    <col min="21" max="21" width="14.85546875" customWidth="1"/>
    <col min="22" max="22" width="12.28515625" style="84" bestFit="1" customWidth="1"/>
    <col min="23" max="23" width="14.85546875" customWidth="1"/>
    <col min="24" max="24" width="12.28515625" style="84" bestFit="1" customWidth="1"/>
    <col min="25" max="25" width="14.85546875" customWidth="1"/>
    <col min="26" max="26" width="12.28515625" style="84" bestFit="1" customWidth="1"/>
    <col min="27" max="28" width="14.85546875" customWidth="1"/>
    <col min="29" max="29" width="12.28515625" style="84" bestFit="1" customWidth="1"/>
    <col min="30" max="30" width="14.85546875" customWidth="1"/>
  </cols>
  <sheetData>
    <row r="1" spans="1:31" ht="22.15" customHeight="1" thickBot="1" x14ac:dyDescent="0.35">
      <c r="A1" s="51" t="s">
        <v>129</v>
      </c>
      <c r="B1" s="51"/>
      <c r="C1" s="69">
        <v>1.0249999999999999</v>
      </c>
      <c r="D1" s="137" t="s">
        <v>182</v>
      </c>
      <c r="E1" s="138"/>
      <c r="F1" s="138"/>
      <c r="G1" s="51"/>
      <c r="H1" s="51"/>
      <c r="I1" s="51"/>
      <c r="J1" s="52"/>
      <c r="K1" s="70"/>
      <c r="L1" s="53"/>
      <c r="M1" s="70"/>
      <c r="P1" s="52"/>
      <c r="R1" s="52"/>
      <c r="T1" s="69">
        <v>1.0249999999999999</v>
      </c>
      <c r="V1" s="52"/>
      <c r="X1" s="52"/>
      <c r="Z1" s="52"/>
      <c r="AC1" s="52"/>
    </row>
    <row r="2" spans="1:31" ht="22.9" customHeight="1" thickBot="1" x14ac:dyDescent="0.4">
      <c r="A2" s="54">
        <v>43485</v>
      </c>
      <c r="B2" s="71" t="s">
        <v>46</v>
      </c>
      <c r="C2" s="72" t="s">
        <v>177</v>
      </c>
      <c r="D2" s="71" t="s">
        <v>130</v>
      </c>
      <c r="E2" s="55"/>
      <c r="F2" s="55"/>
      <c r="G2" s="55"/>
      <c r="I2" s="71" t="s">
        <v>131</v>
      </c>
      <c r="J2" s="55"/>
      <c r="K2" s="71" t="s">
        <v>123</v>
      </c>
      <c r="L2" s="55"/>
      <c r="M2" s="55"/>
      <c r="N2" s="55"/>
      <c r="O2" s="71" t="s">
        <v>132</v>
      </c>
      <c r="P2" s="55"/>
      <c r="Q2" s="71" t="s">
        <v>133</v>
      </c>
      <c r="R2" s="55"/>
      <c r="S2" s="71" t="s">
        <v>134</v>
      </c>
      <c r="T2" s="55"/>
      <c r="U2" s="71" t="s">
        <v>135</v>
      </c>
      <c r="V2" s="55"/>
      <c r="W2" s="71" t="s">
        <v>136</v>
      </c>
      <c r="X2" s="55"/>
      <c r="Y2" s="71" t="s">
        <v>122</v>
      </c>
      <c r="Z2" s="55"/>
      <c r="AA2" s="55"/>
      <c r="AB2" s="71" t="s">
        <v>137</v>
      </c>
      <c r="AC2" s="55"/>
      <c r="AD2" s="55"/>
      <c r="AE2" s="55"/>
    </row>
    <row r="3" spans="1:31" ht="25.9" thickBot="1" x14ac:dyDescent="0.4">
      <c r="A3" s="73" t="s">
        <v>138</v>
      </c>
      <c r="B3" s="69" t="s">
        <v>139</v>
      </c>
      <c r="C3" s="57" t="s">
        <v>140</v>
      </c>
      <c r="D3" s="69" t="s">
        <v>141</v>
      </c>
      <c r="E3" s="69" t="s">
        <v>178</v>
      </c>
      <c r="F3" s="69" t="s">
        <v>179</v>
      </c>
      <c r="G3" s="69" t="s">
        <v>142</v>
      </c>
      <c r="H3" s="69" t="s">
        <v>143</v>
      </c>
      <c r="I3" s="69" t="s">
        <v>144</v>
      </c>
      <c r="J3" s="56" t="s">
        <v>178</v>
      </c>
      <c r="K3" s="69" t="s">
        <v>145</v>
      </c>
      <c r="L3" s="56" t="s">
        <v>178</v>
      </c>
      <c r="M3" s="69" t="s">
        <v>146</v>
      </c>
      <c r="N3" s="69" t="s">
        <v>147</v>
      </c>
      <c r="O3" s="69" t="s">
        <v>148</v>
      </c>
      <c r="P3" s="56" t="s">
        <v>180</v>
      </c>
      <c r="Q3" s="69" t="s">
        <v>149</v>
      </c>
      <c r="R3" s="56" t="s">
        <v>178</v>
      </c>
      <c r="S3" s="69" t="s">
        <v>150</v>
      </c>
      <c r="T3" s="56" t="s">
        <v>178</v>
      </c>
      <c r="U3" s="69" t="s">
        <v>151</v>
      </c>
      <c r="V3" s="56" t="s">
        <v>178</v>
      </c>
      <c r="W3" s="69" t="s">
        <v>152</v>
      </c>
      <c r="X3" s="56" t="s">
        <v>178</v>
      </c>
      <c r="Y3" s="69" t="s">
        <v>153</v>
      </c>
      <c r="Z3" s="56" t="s">
        <v>178</v>
      </c>
      <c r="AA3" s="69" t="s">
        <v>154</v>
      </c>
      <c r="AB3" s="69" t="s">
        <v>155</v>
      </c>
      <c r="AC3" s="56" t="s">
        <v>178</v>
      </c>
      <c r="AD3" s="69" t="s">
        <v>156</v>
      </c>
    </row>
    <row r="4" spans="1:31" ht="22.9" thickBot="1" x14ac:dyDescent="0.35">
      <c r="A4" s="74">
        <v>1</v>
      </c>
      <c r="B4" s="75">
        <v>17.41</v>
      </c>
      <c r="C4" s="76">
        <v>18.880500000000001</v>
      </c>
      <c r="D4" s="75">
        <v>14.68</v>
      </c>
      <c r="E4" s="76">
        <v>23.041999999999998</v>
      </c>
      <c r="F4" s="77">
        <v>10.55</v>
      </c>
      <c r="G4" s="75">
        <v>25.44</v>
      </c>
      <c r="H4" s="75">
        <v>32.08</v>
      </c>
      <c r="I4" s="75">
        <v>22.680000000000003</v>
      </c>
      <c r="J4" s="76">
        <v>27.797999999999998</v>
      </c>
      <c r="K4" s="75">
        <v>21.330000000000002</v>
      </c>
      <c r="L4" s="76">
        <v>27.203499999999998</v>
      </c>
      <c r="M4" s="75">
        <v>22.1</v>
      </c>
      <c r="N4" s="75">
        <v>19.650000000000002</v>
      </c>
      <c r="O4" s="75">
        <v>21.98</v>
      </c>
      <c r="P4" s="59">
        <v>24.815249999999999</v>
      </c>
      <c r="Q4" s="75">
        <v>23.310000000000002</v>
      </c>
      <c r="R4" s="76">
        <v>27.644249999999996</v>
      </c>
      <c r="S4" s="75">
        <v>32.159999999999997</v>
      </c>
      <c r="T4" s="78">
        <v>30.709</v>
      </c>
      <c r="U4" s="75">
        <v>20.67</v>
      </c>
      <c r="V4" s="76">
        <v>28.689749999999997</v>
      </c>
      <c r="W4" s="75">
        <v>25.3</v>
      </c>
      <c r="X4" s="76">
        <v>27.03</v>
      </c>
      <c r="Y4" s="75">
        <v>20.32</v>
      </c>
      <c r="Z4" s="76">
        <v>28.23875</v>
      </c>
      <c r="AA4" s="75">
        <v>23.880000000000003</v>
      </c>
      <c r="AB4" s="75">
        <v>27.59</v>
      </c>
      <c r="AC4" s="76">
        <v>31.62125</v>
      </c>
      <c r="AD4" s="75">
        <v>18.880000000000003</v>
      </c>
    </row>
    <row r="5" spans="1:31" ht="22.9" thickBot="1" x14ac:dyDescent="0.35">
      <c r="A5" s="79">
        <v>2</v>
      </c>
      <c r="B5" s="75">
        <v>20.8</v>
      </c>
      <c r="C5" s="76">
        <v>20.971499999999999</v>
      </c>
      <c r="D5" s="75">
        <v>17.170000000000002</v>
      </c>
      <c r="E5" s="76">
        <v>25.143249999999998</v>
      </c>
      <c r="F5" s="77">
        <v>16.320000000000004</v>
      </c>
      <c r="G5" s="75">
        <v>28.450000000000003</v>
      </c>
      <c r="H5" s="75">
        <v>37.21</v>
      </c>
      <c r="I5" s="75">
        <v>25.12</v>
      </c>
      <c r="J5" s="76">
        <v>29.601999999999997</v>
      </c>
      <c r="K5" s="75">
        <v>25.450000000000003</v>
      </c>
      <c r="L5" s="76">
        <v>29.550749999999997</v>
      </c>
      <c r="M5" s="75">
        <v>26.490000000000002</v>
      </c>
      <c r="N5" s="75">
        <v>23.1</v>
      </c>
      <c r="O5" s="75">
        <v>25.76</v>
      </c>
      <c r="P5" s="59">
        <v>27.265000000000001</v>
      </c>
      <c r="Q5" s="75">
        <v>28.64</v>
      </c>
      <c r="R5" s="76">
        <v>30.350249999999996</v>
      </c>
      <c r="S5" s="75">
        <v>36.119999999999997</v>
      </c>
      <c r="T5" s="78">
        <v>33.158749999999998</v>
      </c>
      <c r="U5" s="75">
        <v>23.380000000000003</v>
      </c>
      <c r="V5" s="76">
        <v>30.61675</v>
      </c>
      <c r="W5" s="75">
        <v>27.64</v>
      </c>
      <c r="X5" s="76">
        <v>28.49</v>
      </c>
      <c r="Y5" s="75">
        <v>23.96</v>
      </c>
      <c r="Z5" s="76">
        <v>30.883249999999997</v>
      </c>
      <c r="AA5" s="75">
        <v>27.900000000000002</v>
      </c>
      <c r="AB5" s="75">
        <v>29.85</v>
      </c>
      <c r="AC5" s="76">
        <v>33.291999999999994</v>
      </c>
      <c r="AD5" s="75">
        <v>21.470000000000002</v>
      </c>
    </row>
    <row r="6" spans="1:31" ht="22.9" thickBot="1" x14ac:dyDescent="0.35">
      <c r="A6" s="79">
        <v>3</v>
      </c>
      <c r="B6" s="75">
        <v>24.200000000000003</v>
      </c>
      <c r="C6" s="76">
        <v>23.226499999999998</v>
      </c>
      <c r="D6" s="75">
        <v>19.66</v>
      </c>
      <c r="E6" s="76">
        <v>27.254749999999998</v>
      </c>
      <c r="F6" s="80"/>
      <c r="G6" s="75">
        <v>31.450000000000003</v>
      </c>
      <c r="H6" s="75">
        <v>42.32</v>
      </c>
      <c r="I6" s="75">
        <v>27.560000000000002</v>
      </c>
      <c r="J6" s="76">
        <v>31.395749999999996</v>
      </c>
      <c r="K6" s="75">
        <v>29.53</v>
      </c>
      <c r="L6" s="76">
        <v>31.898</v>
      </c>
      <c r="M6" s="75">
        <v>31.05</v>
      </c>
      <c r="N6" s="75">
        <v>26.560000000000002</v>
      </c>
      <c r="O6" s="75">
        <v>29.57</v>
      </c>
      <c r="P6" s="59">
        <v>29.847999999999999</v>
      </c>
      <c r="Q6" s="75">
        <v>33.94</v>
      </c>
      <c r="R6" s="78">
        <v>33.056249999999999</v>
      </c>
      <c r="S6" s="75">
        <v>40.049999999999997</v>
      </c>
      <c r="T6" s="78">
        <v>35.605681249999989</v>
      </c>
      <c r="U6" s="75">
        <v>26.080000000000002</v>
      </c>
      <c r="V6" s="76">
        <v>32.554000000000002</v>
      </c>
      <c r="W6" s="75">
        <v>29.98</v>
      </c>
      <c r="X6" s="78">
        <v>29.96</v>
      </c>
      <c r="Y6" s="75">
        <v>26.76</v>
      </c>
      <c r="Z6" s="76">
        <v>33.527749999999997</v>
      </c>
      <c r="AA6" s="75">
        <v>31.92</v>
      </c>
      <c r="AB6" s="75">
        <v>32.129999999999995</v>
      </c>
      <c r="AC6" s="76">
        <v>34.96275</v>
      </c>
      <c r="AD6" s="75">
        <v>24.12</v>
      </c>
    </row>
    <row r="7" spans="1:31" ht="22.9" thickBot="1" x14ac:dyDescent="0.35">
      <c r="A7" s="79">
        <v>4</v>
      </c>
      <c r="B7" s="75">
        <v>27.59</v>
      </c>
      <c r="C7" s="76">
        <v>25.481499999999997</v>
      </c>
      <c r="D7" s="75">
        <v>22.150000000000002</v>
      </c>
      <c r="E7" s="76">
        <v>29.366249999999997</v>
      </c>
      <c r="F7" s="80"/>
      <c r="G7" s="75">
        <v>34.449999999999996</v>
      </c>
      <c r="H7" s="75">
        <v>47.449999999999996</v>
      </c>
      <c r="I7" s="75">
        <v>30.01</v>
      </c>
      <c r="J7" s="76">
        <v>33.189500000000002</v>
      </c>
      <c r="K7" s="75">
        <v>33.629999999999995</v>
      </c>
      <c r="L7" s="76">
        <v>34.245249999999992</v>
      </c>
      <c r="M7" s="75">
        <v>35.669999999999995</v>
      </c>
      <c r="N7" s="75">
        <v>30.200000000000003</v>
      </c>
      <c r="O7" s="75">
        <v>33.35</v>
      </c>
      <c r="P7" s="59">
        <v>32.430999999999997</v>
      </c>
      <c r="Q7" s="75">
        <v>39.25</v>
      </c>
      <c r="R7" s="78">
        <v>36.223500000000001</v>
      </c>
      <c r="S7" s="75">
        <v>43.989999999999995</v>
      </c>
      <c r="T7" s="78">
        <v>38.058250000000001</v>
      </c>
      <c r="U7" s="75">
        <v>28.76</v>
      </c>
      <c r="V7" s="76">
        <v>34.480999999999995</v>
      </c>
      <c r="W7" s="75">
        <v>32.32</v>
      </c>
      <c r="X7" s="78">
        <v>31.43</v>
      </c>
      <c r="Y7" s="75">
        <v>29.59</v>
      </c>
      <c r="Z7" s="76">
        <v>36.172249999999998</v>
      </c>
      <c r="AA7" s="75">
        <v>35.919999999999995</v>
      </c>
      <c r="AB7" s="75">
        <v>34.4</v>
      </c>
      <c r="AC7" s="76">
        <v>36.633499999999998</v>
      </c>
      <c r="AD7" s="75">
        <v>26.8</v>
      </c>
    </row>
    <row r="8" spans="1:31" ht="22.9" thickBot="1" x14ac:dyDescent="0.35">
      <c r="A8" s="79">
        <v>5</v>
      </c>
      <c r="B8" s="75">
        <v>30.98</v>
      </c>
      <c r="C8" s="76">
        <v>27.736499999999996</v>
      </c>
      <c r="D8" s="75">
        <v>24.64</v>
      </c>
      <c r="E8" s="76">
        <v>31.477749999999997</v>
      </c>
      <c r="F8" s="80"/>
      <c r="G8" s="75">
        <v>37.43</v>
      </c>
      <c r="H8" s="75">
        <v>52.57</v>
      </c>
      <c r="I8" s="75">
        <v>32.47</v>
      </c>
      <c r="J8" s="76">
        <v>34.983249999999998</v>
      </c>
      <c r="K8" s="75">
        <v>37.729999999999997</v>
      </c>
      <c r="L8" s="78">
        <v>36.592500000000001</v>
      </c>
      <c r="M8" s="75">
        <v>40.29</v>
      </c>
      <c r="N8" s="75">
        <v>33.869999999999997</v>
      </c>
      <c r="O8" s="75">
        <v>37.119999999999997</v>
      </c>
      <c r="P8" s="60">
        <v>35.013999999999996</v>
      </c>
      <c r="Q8" s="75">
        <v>44.69</v>
      </c>
      <c r="R8" s="78">
        <v>39.698249999999994</v>
      </c>
      <c r="S8" s="75">
        <v>47.91</v>
      </c>
      <c r="T8" s="78">
        <v>40.508000000000003</v>
      </c>
      <c r="U8" s="75">
        <v>31.46</v>
      </c>
      <c r="V8" s="76">
        <v>36.41825</v>
      </c>
      <c r="W8" s="75">
        <v>34.65</v>
      </c>
      <c r="X8" s="78">
        <v>32.89</v>
      </c>
      <c r="Y8" s="75">
        <v>32.449999999999996</v>
      </c>
      <c r="Z8" s="76">
        <v>38.816749999999992</v>
      </c>
      <c r="AA8" s="75">
        <v>39.93</v>
      </c>
      <c r="AB8" s="75">
        <v>36.669999999999995</v>
      </c>
      <c r="AC8" s="76">
        <v>38.304249999999996</v>
      </c>
      <c r="AD8" s="75">
        <v>29.470000000000002</v>
      </c>
    </row>
    <row r="9" spans="1:31" ht="22.9" thickBot="1" x14ac:dyDescent="0.35">
      <c r="A9" s="81">
        <v>6</v>
      </c>
      <c r="B9" s="75">
        <v>34.379999999999995</v>
      </c>
      <c r="C9" s="76">
        <v>30.001749999999998</v>
      </c>
      <c r="D9" s="75">
        <v>27.130000000000003</v>
      </c>
      <c r="E9" s="76">
        <v>32.994749999999996</v>
      </c>
      <c r="F9" s="80"/>
      <c r="G9" s="75">
        <v>40.4</v>
      </c>
      <c r="H9" s="75">
        <v>57.69</v>
      </c>
      <c r="I9" s="75">
        <v>34.919999999999995</v>
      </c>
      <c r="J9" s="76">
        <v>36.78725</v>
      </c>
      <c r="K9" s="75">
        <v>41.809999999999995</v>
      </c>
      <c r="L9" s="78">
        <v>38.878249999999994</v>
      </c>
      <c r="M9" s="75">
        <v>44.91</v>
      </c>
      <c r="N9" s="75">
        <v>37.53</v>
      </c>
      <c r="O9" s="75">
        <v>40.919999999999995</v>
      </c>
      <c r="P9" s="60">
        <v>37.063999999999993</v>
      </c>
      <c r="Q9" s="75">
        <v>50.199999999999996</v>
      </c>
      <c r="R9" s="78">
        <v>43.172999999999995</v>
      </c>
      <c r="S9" s="75">
        <v>51.839999999999996</v>
      </c>
      <c r="T9" s="78">
        <v>42.95774999999999</v>
      </c>
      <c r="U9" s="75">
        <v>34.239999999999995</v>
      </c>
      <c r="V9" s="76">
        <v>38.170999999999999</v>
      </c>
      <c r="W9" s="75">
        <v>37.04</v>
      </c>
      <c r="X9" s="78">
        <v>34.36</v>
      </c>
      <c r="Y9" s="75">
        <v>35.35</v>
      </c>
      <c r="Z9" s="76">
        <v>40.8155</v>
      </c>
      <c r="AA9" s="75">
        <v>43.93</v>
      </c>
      <c r="AB9" s="75">
        <v>38.94</v>
      </c>
      <c r="AC9" s="76">
        <v>39.974999999999994</v>
      </c>
      <c r="AD9" s="75">
        <v>32.14</v>
      </c>
    </row>
    <row r="10" spans="1:31" ht="22.9" thickBot="1" x14ac:dyDescent="0.35">
      <c r="A10" s="79">
        <v>7</v>
      </c>
      <c r="B10" s="75">
        <v>37.769999999999996</v>
      </c>
      <c r="C10" s="76">
        <v>32.256749999999997</v>
      </c>
      <c r="D10" s="75">
        <v>29.630000000000003</v>
      </c>
      <c r="E10" s="76">
        <v>34.511749999999999</v>
      </c>
      <c r="F10" s="80"/>
      <c r="G10" s="75">
        <v>43.36</v>
      </c>
      <c r="H10" s="75">
        <v>62.8</v>
      </c>
      <c r="I10" s="75">
        <v>37.369999999999997</v>
      </c>
      <c r="J10" s="76">
        <v>38.580999999999996</v>
      </c>
      <c r="K10" s="75">
        <v>45.91</v>
      </c>
      <c r="L10" s="78">
        <v>41.174250000000001</v>
      </c>
      <c r="M10" s="75">
        <v>49.53</v>
      </c>
      <c r="N10" s="75">
        <v>41.19</v>
      </c>
      <c r="O10" s="75">
        <v>44.69</v>
      </c>
      <c r="P10" s="60">
        <v>39.513749999999995</v>
      </c>
      <c r="Q10" s="75">
        <v>55.699999999999996</v>
      </c>
      <c r="R10" s="78">
        <v>46.637499999999996</v>
      </c>
      <c r="S10" s="75">
        <v>55.76</v>
      </c>
      <c r="T10" s="78">
        <v>45.407499999999992</v>
      </c>
      <c r="U10" s="75">
        <v>37.04</v>
      </c>
      <c r="V10" s="76">
        <v>39.923749999999998</v>
      </c>
      <c r="W10" s="75">
        <v>39.479999999999997</v>
      </c>
      <c r="X10" s="78">
        <v>35.82</v>
      </c>
      <c r="Y10" s="75">
        <v>38.229999999999997</v>
      </c>
      <c r="Z10" s="76">
        <v>42.803999999999995</v>
      </c>
      <c r="AA10" s="75">
        <v>47.94</v>
      </c>
      <c r="AB10" s="75">
        <v>41.22</v>
      </c>
      <c r="AC10" s="76">
        <v>41.635499999999993</v>
      </c>
      <c r="AD10" s="75">
        <v>34.809999999999995</v>
      </c>
    </row>
    <row r="11" spans="1:31" ht="22.9" thickBot="1" x14ac:dyDescent="0.35">
      <c r="A11" s="79">
        <v>8</v>
      </c>
      <c r="B11" s="75">
        <v>41.169999999999995</v>
      </c>
      <c r="C11" s="76">
        <v>34.511749999999999</v>
      </c>
      <c r="D11" s="75">
        <v>32.119999999999997</v>
      </c>
      <c r="E11" s="76">
        <v>36.028749999999995</v>
      </c>
      <c r="F11" s="80"/>
      <c r="G11" s="75">
        <v>46.309999999999995</v>
      </c>
      <c r="H11" s="75">
        <v>67.92</v>
      </c>
      <c r="I11" s="75">
        <v>39.82</v>
      </c>
      <c r="J11" s="76">
        <v>40.374749999999999</v>
      </c>
      <c r="K11" s="75">
        <v>49.989999999999995</v>
      </c>
      <c r="L11" s="78">
        <v>43.459999999999994</v>
      </c>
      <c r="M11" s="75">
        <v>54.15</v>
      </c>
      <c r="N11" s="75">
        <v>44.86</v>
      </c>
      <c r="O11" s="75">
        <v>48.48</v>
      </c>
      <c r="P11" s="60">
        <v>41.963499999999996</v>
      </c>
      <c r="Q11" s="75">
        <v>61.21</v>
      </c>
      <c r="R11" s="78">
        <v>50.112249999999996</v>
      </c>
      <c r="S11" s="75">
        <v>59.68</v>
      </c>
      <c r="T11" s="78">
        <v>47.857249999999993</v>
      </c>
      <c r="U11" s="75">
        <v>39.839999999999996</v>
      </c>
      <c r="V11" s="76">
        <v>41.67649999999999</v>
      </c>
      <c r="W11" s="75">
        <v>41.919999999999995</v>
      </c>
      <c r="X11" s="78">
        <v>37.29</v>
      </c>
      <c r="Y11" s="75">
        <v>41.12</v>
      </c>
      <c r="Z11" s="76">
        <v>44.792499999999997</v>
      </c>
      <c r="AA11" s="75">
        <v>51.919999999999995</v>
      </c>
      <c r="AB11" s="75">
        <v>43.48</v>
      </c>
      <c r="AC11" s="78">
        <v>43.306249999999999</v>
      </c>
      <c r="AD11" s="75">
        <v>37.479999999999997</v>
      </c>
    </row>
    <row r="12" spans="1:31" ht="22.9" thickBot="1" x14ac:dyDescent="0.35">
      <c r="A12" s="79">
        <v>9</v>
      </c>
      <c r="B12" s="75">
        <v>44.559999999999995</v>
      </c>
      <c r="C12" s="76">
        <v>36.766749999999995</v>
      </c>
      <c r="D12" s="75">
        <v>34.61</v>
      </c>
      <c r="E12" s="76">
        <v>37.545749999999998</v>
      </c>
      <c r="F12" s="80"/>
      <c r="G12" s="75">
        <v>49.26</v>
      </c>
      <c r="H12" s="75">
        <v>73.040000000000006</v>
      </c>
      <c r="I12" s="75">
        <v>42.269999999999996</v>
      </c>
      <c r="J12" s="78">
        <v>42.168499999999995</v>
      </c>
      <c r="K12" s="75">
        <v>54.089999999999996</v>
      </c>
      <c r="L12" s="78">
        <v>45.745750000000001</v>
      </c>
      <c r="M12" s="75">
        <v>58.769999999999996</v>
      </c>
      <c r="N12" s="75">
        <v>48.519999999999996</v>
      </c>
      <c r="O12" s="75">
        <v>52.25</v>
      </c>
      <c r="P12" s="60">
        <v>44.413249999999998</v>
      </c>
      <c r="Q12" s="75">
        <v>66.710000000000008</v>
      </c>
      <c r="R12" s="78">
        <v>53.586999999999996</v>
      </c>
      <c r="S12" s="75">
        <v>63.6</v>
      </c>
      <c r="T12" s="78">
        <v>50.306999999999995</v>
      </c>
      <c r="U12" s="75">
        <v>42.64</v>
      </c>
      <c r="V12" s="76">
        <v>43.429249999999996</v>
      </c>
      <c r="W12" s="75">
        <v>44.36</v>
      </c>
      <c r="X12" s="78">
        <v>38.75</v>
      </c>
      <c r="Y12" s="75">
        <v>44.03</v>
      </c>
      <c r="Z12" s="76">
        <v>46.791249999999998</v>
      </c>
      <c r="AA12" s="75">
        <v>55.919999999999995</v>
      </c>
      <c r="AB12" s="75">
        <v>45.76</v>
      </c>
      <c r="AC12" s="78">
        <v>44.976999999999997</v>
      </c>
      <c r="AD12" s="75">
        <v>40.15</v>
      </c>
    </row>
    <row r="13" spans="1:31" ht="22.15" x14ac:dyDescent="0.3">
      <c r="A13" s="79">
        <v>10</v>
      </c>
      <c r="B13" s="75">
        <v>47.949999999999996</v>
      </c>
      <c r="C13" s="76">
        <v>39.021749999999997</v>
      </c>
      <c r="D13" s="75">
        <v>37.1</v>
      </c>
      <c r="E13" s="76">
        <v>39.062749999999994</v>
      </c>
      <c r="F13" s="80"/>
      <c r="G13" s="75">
        <v>52.21</v>
      </c>
      <c r="H13" s="75">
        <v>78.150000000000006</v>
      </c>
      <c r="I13" s="75">
        <v>44.72</v>
      </c>
      <c r="J13" s="78">
        <v>43.962249999999997</v>
      </c>
      <c r="K13" s="75">
        <v>58.19</v>
      </c>
      <c r="L13" s="78">
        <v>48.031499999999994</v>
      </c>
      <c r="M13" s="75">
        <v>63.39</v>
      </c>
      <c r="N13" s="75">
        <v>52.18</v>
      </c>
      <c r="O13" s="75">
        <v>56.019999999999996</v>
      </c>
      <c r="P13" s="60">
        <v>46.85275</v>
      </c>
      <c r="Q13" s="75">
        <v>72.22</v>
      </c>
      <c r="R13" s="78">
        <v>57.05149999999999</v>
      </c>
      <c r="S13" s="75">
        <v>67.52000000000001</v>
      </c>
      <c r="T13" s="78">
        <v>52.756749999999997</v>
      </c>
      <c r="U13" s="75">
        <v>45.44</v>
      </c>
      <c r="V13" s="78">
        <v>45.181999999999995</v>
      </c>
      <c r="W13" s="75">
        <v>46.8</v>
      </c>
      <c r="X13" s="78">
        <v>40.31</v>
      </c>
      <c r="Y13" s="75">
        <v>47.47</v>
      </c>
      <c r="Z13" s="76">
        <v>48.77975</v>
      </c>
      <c r="AA13" s="75">
        <v>59.919999999999995</v>
      </c>
      <c r="AB13" s="75">
        <v>48.019999999999996</v>
      </c>
      <c r="AC13" s="78">
        <v>46.647749999999995</v>
      </c>
      <c r="AD13" s="75">
        <v>42.82</v>
      </c>
    </row>
    <row r="14" spans="1:31" ht="22.15" x14ac:dyDescent="0.35">
      <c r="A14" s="81">
        <v>11</v>
      </c>
      <c r="B14" s="75">
        <v>51.35</v>
      </c>
      <c r="C14" s="59"/>
      <c r="D14" s="75">
        <v>39.589999999999996</v>
      </c>
      <c r="E14" s="58"/>
      <c r="F14" s="58"/>
      <c r="G14" s="75">
        <v>55.15</v>
      </c>
      <c r="H14" s="75">
        <v>83.27000000000001</v>
      </c>
      <c r="I14" s="75">
        <v>47.169999999999995</v>
      </c>
      <c r="J14" s="58"/>
      <c r="K14" s="75">
        <v>62.269999999999996</v>
      </c>
      <c r="L14" s="58"/>
      <c r="M14" s="75">
        <v>68.010000000000005</v>
      </c>
      <c r="N14" s="75">
        <v>55.839999999999996</v>
      </c>
      <c r="O14" s="75">
        <v>59.809999999999995</v>
      </c>
      <c r="P14" s="58"/>
      <c r="Q14" s="75">
        <v>77.72</v>
      </c>
      <c r="R14" s="58"/>
      <c r="S14" s="75">
        <v>71.460000000000008</v>
      </c>
      <c r="T14" s="51"/>
      <c r="U14" s="75">
        <v>48.239999999999995</v>
      </c>
      <c r="V14" s="51"/>
      <c r="W14" s="75">
        <v>49.239999999999995</v>
      </c>
      <c r="X14" s="58"/>
      <c r="Y14" s="75">
        <v>51.35</v>
      </c>
      <c r="Z14" s="58"/>
      <c r="AA14" s="75">
        <v>63.919999999999995</v>
      </c>
      <c r="AB14" s="75">
        <v>50.29</v>
      </c>
      <c r="AC14" s="58"/>
      <c r="AD14" s="75">
        <v>45.489999999999995</v>
      </c>
    </row>
    <row r="15" spans="1:31" ht="22.15" x14ac:dyDescent="0.35">
      <c r="A15" s="79">
        <v>12</v>
      </c>
      <c r="B15" s="75">
        <v>54.739999999999995</v>
      </c>
      <c r="C15" s="59"/>
      <c r="D15" s="75">
        <v>42.08</v>
      </c>
      <c r="E15" s="58"/>
      <c r="F15" s="58"/>
      <c r="G15" s="75">
        <v>58.1</v>
      </c>
      <c r="H15" s="75">
        <v>88.36</v>
      </c>
      <c r="I15" s="75">
        <v>49.64</v>
      </c>
      <c r="J15" s="58"/>
      <c r="K15" s="75">
        <v>66.36</v>
      </c>
      <c r="L15" s="58"/>
      <c r="M15" s="75">
        <v>72.62</v>
      </c>
      <c r="N15" s="75">
        <v>59.51</v>
      </c>
      <c r="O15" s="75">
        <v>63.58</v>
      </c>
      <c r="P15" s="58"/>
      <c r="Q15" s="75">
        <v>83.23</v>
      </c>
      <c r="R15" s="58"/>
      <c r="S15" s="75">
        <v>75.38000000000001</v>
      </c>
      <c r="T15" s="51"/>
      <c r="U15" s="75">
        <v>51.04</v>
      </c>
      <c r="V15" s="51"/>
      <c r="W15" s="75">
        <v>51.68</v>
      </c>
      <c r="X15" s="58"/>
      <c r="Y15" s="75">
        <v>55.22</v>
      </c>
      <c r="Z15" s="58"/>
      <c r="AA15" s="75">
        <v>67.900000000000006</v>
      </c>
      <c r="AB15" s="75">
        <v>52.57</v>
      </c>
      <c r="AC15" s="58"/>
      <c r="AD15" s="75">
        <v>48.169999999999995</v>
      </c>
    </row>
    <row r="16" spans="1:31" ht="22.15" x14ac:dyDescent="0.35">
      <c r="A16" s="79">
        <v>13</v>
      </c>
      <c r="B16" s="75">
        <v>58.129999999999995</v>
      </c>
      <c r="C16" s="59"/>
      <c r="D16" s="75">
        <v>43.769999999999996</v>
      </c>
      <c r="E16" s="58"/>
      <c r="F16" s="58"/>
      <c r="G16" s="75">
        <v>60.12</v>
      </c>
      <c r="H16" s="75">
        <v>92.65</v>
      </c>
      <c r="I16" s="75">
        <v>51.25</v>
      </c>
      <c r="J16" s="58"/>
      <c r="K16" s="75">
        <v>69.600000000000009</v>
      </c>
      <c r="L16" s="58"/>
      <c r="M16" s="75">
        <v>76.430000000000007</v>
      </c>
      <c r="N16" s="75">
        <v>62.36</v>
      </c>
      <c r="O16" s="75">
        <v>66.540000000000006</v>
      </c>
      <c r="P16" s="58"/>
      <c r="Q16" s="75">
        <v>87.93</v>
      </c>
      <c r="R16" s="58"/>
      <c r="S16" s="75">
        <v>78.460000000000008</v>
      </c>
      <c r="T16" s="51"/>
      <c r="U16" s="75">
        <v>53.04</v>
      </c>
      <c r="V16" s="51"/>
      <c r="W16" s="75">
        <v>53.309999999999995</v>
      </c>
      <c r="X16" s="58"/>
      <c r="Y16" s="75">
        <v>58.3</v>
      </c>
      <c r="Z16" s="58"/>
      <c r="AA16" s="75">
        <v>71.06</v>
      </c>
      <c r="AB16" s="75">
        <v>53.96</v>
      </c>
      <c r="AC16" s="58"/>
      <c r="AD16" s="75">
        <v>50.03</v>
      </c>
    </row>
    <row r="17" spans="1:30" ht="22.15" x14ac:dyDescent="0.35">
      <c r="A17" s="79">
        <v>14</v>
      </c>
      <c r="B17" s="75">
        <v>61.53</v>
      </c>
      <c r="C17" s="59"/>
      <c r="D17" s="75">
        <v>45.449999999999996</v>
      </c>
      <c r="E17" s="58"/>
      <c r="F17" s="58"/>
      <c r="G17" s="75">
        <v>62.14</v>
      </c>
      <c r="H17" s="75">
        <v>96.940000000000012</v>
      </c>
      <c r="I17" s="75">
        <v>52.85</v>
      </c>
      <c r="J17" s="58"/>
      <c r="K17" s="75">
        <v>72.86</v>
      </c>
      <c r="L17" s="58"/>
      <c r="M17" s="75">
        <v>80.25</v>
      </c>
      <c r="N17" s="75">
        <v>65.22</v>
      </c>
      <c r="O17" s="75">
        <v>69.52000000000001</v>
      </c>
      <c r="P17" s="58"/>
      <c r="Q17" s="75">
        <v>92.62</v>
      </c>
      <c r="R17" s="58"/>
      <c r="S17" s="75">
        <v>81.540000000000006</v>
      </c>
      <c r="T17" s="51"/>
      <c r="U17" s="75">
        <v>55.03</v>
      </c>
      <c r="V17" s="51"/>
      <c r="W17" s="75">
        <v>54.94</v>
      </c>
      <c r="X17" s="58"/>
      <c r="Y17" s="75">
        <v>61.37</v>
      </c>
      <c r="Z17" s="58"/>
      <c r="AA17" s="75">
        <v>74.23</v>
      </c>
      <c r="AB17" s="75">
        <v>55.36</v>
      </c>
      <c r="AC17" s="58"/>
      <c r="AD17" s="75">
        <v>51.89</v>
      </c>
    </row>
    <row r="18" spans="1:30" ht="22.15" x14ac:dyDescent="0.35">
      <c r="A18" s="79">
        <v>15</v>
      </c>
      <c r="B18" s="75">
        <v>64.92</v>
      </c>
      <c r="C18" s="59"/>
      <c r="D18" s="75">
        <v>47.129999999999995</v>
      </c>
      <c r="E18" s="58"/>
      <c r="F18" s="58"/>
      <c r="G18" s="75">
        <v>64.2</v>
      </c>
      <c r="H18" s="75">
        <v>101.23</v>
      </c>
      <c r="I18" s="75">
        <v>54.46</v>
      </c>
      <c r="J18" s="58"/>
      <c r="K18" s="75">
        <v>76.11</v>
      </c>
      <c r="L18" s="58"/>
      <c r="M18" s="75">
        <v>84.06</v>
      </c>
      <c r="N18" s="75">
        <v>68.070000000000007</v>
      </c>
      <c r="O18" s="75">
        <v>72.490000000000009</v>
      </c>
      <c r="P18" s="58"/>
      <c r="Q18" s="75">
        <v>97.320000000000007</v>
      </c>
      <c r="R18" s="58"/>
      <c r="S18" s="75">
        <v>84.62</v>
      </c>
      <c r="T18" s="51"/>
      <c r="U18" s="75">
        <v>57.019999999999996</v>
      </c>
      <c r="V18" s="51"/>
      <c r="W18" s="75">
        <v>56.57</v>
      </c>
      <c r="X18" s="58"/>
      <c r="Y18" s="75">
        <v>64.440000000000012</v>
      </c>
      <c r="Z18" s="58"/>
      <c r="AA18" s="75">
        <v>77.39</v>
      </c>
      <c r="AB18" s="75">
        <v>56.76</v>
      </c>
      <c r="AC18" s="58"/>
      <c r="AD18" s="75">
        <v>53.76</v>
      </c>
    </row>
    <row r="19" spans="1:30" ht="22.15" x14ac:dyDescent="0.35">
      <c r="A19" s="81">
        <v>16</v>
      </c>
      <c r="B19" s="75">
        <v>64.78</v>
      </c>
      <c r="C19" s="59"/>
      <c r="D19" s="75">
        <v>48.82</v>
      </c>
      <c r="E19" s="58"/>
      <c r="F19" s="58"/>
      <c r="G19" s="75">
        <v>66.23</v>
      </c>
      <c r="H19" s="75">
        <v>105.52000000000001</v>
      </c>
      <c r="I19" s="75">
        <v>56.059999999999995</v>
      </c>
      <c r="J19" s="58"/>
      <c r="K19" s="75">
        <v>79.350000000000009</v>
      </c>
      <c r="L19" s="58"/>
      <c r="M19" s="75">
        <v>87.87</v>
      </c>
      <c r="N19" s="75">
        <v>70.930000000000007</v>
      </c>
      <c r="O19" s="75">
        <v>75.48</v>
      </c>
      <c r="P19" s="58"/>
      <c r="Q19" s="75">
        <v>102.02000000000001</v>
      </c>
      <c r="R19" s="58"/>
      <c r="S19" s="75">
        <v>87.710000000000008</v>
      </c>
      <c r="T19" s="51"/>
      <c r="U19" s="75">
        <v>59.019999999999996</v>
      </c>
      <c r="V19" s="51"/>
      <c r="W19" s="75">
        <v>58.199999999999996</v>
      </c>
      <c r="X19" s="58"/>
      <c r="Y19" s="75">
        <v>67.510000000000005</v>
      </c>
      <c r="Z19" s="58"/>
      <c r="AA19" s="75">
        <v>80.550000000000011</v>
      </c>
      <c r="AB19" s="75">
        <v>58.15</v>
      </c>
      <c r="AC19" s="58"/>
      <c r="AD19" s="75">
        <v>55.62</v>
      </c>
    </row>
    <row r="20" spans="1:30" ht="22.15" x14ac:dyDescent="0.35">
      <c r="A20" s="79">
        <v>17</v>
      </c>
      <c r="B20" s="75">
        <v>67.02000000000001</v>
      </c>
      <c r="C20" s="59"/>
      <c r="D20" s="75">
        <v>50.5</v>
      </c>
      <c r="E20" s="58"/>
      <c r="F20" s="58"/>
      <c r="G20" s="75">
        <v>68.27000000000001</v>
      </c>
      <c r="H20" s="75">
        <v>109.81</v>
      </c>
      <c r="I20" s="75">
        <v>57.66</v>
      </c>
      <c r="J20" s="58"/>
      <c r="K20" s="75">
        <v>82.61</v>
      </c>
      <c r="L20" s="58"/>
      <c r="M20" s="75">
        <v>91.68</v>
      </c>
      <c r="N20" s="75">
        <v>73.78</v>
      </c>
      <c r="O20" s="75">
        <v>78.510000000000005</v>
      </c>
      <c r="P20" s="58"/>
      <c r="Q20" s="75">
        <v>106.72</v>
      </c>
      <c r="R20" s="58"/>
      <c r="S20" s="75">
        <v>90.79</v>
      </c>
      <c r="T20" s="51"/>
      <c r="U20" s="75">
        <v>61.01</v>
      </c>
      <c r="V20" s="51"/>
      <c r="W20" s="75">
        <v>59.83</v>
      </c>
      <c r="X20" s="58"/>
      <c r="Y20" s="75">
        <v>70.58</v>
      </c>
      <c r="Z20" s="58"/>
      <c r="AA20" s="75">
        <v>83.7</v>
      </c>
      <c r="AB20" s="75">
        <v>59.559999999999995</v>
      </c>
      <c r="AC20" s="58"/>
      <c r="AD20" s="75">
        <v>57.48</v>
      </c>
    </row>
    <row r="21" spans="1:30" ht="22.15" x14ac:dyDescent="0.35">
      <c r="A21" s="79">
        <v>18</v>
      </c>
      <c r="B21" s="75">
        <v>69.25</v>
      </c>
      <c r="C21" s="59"/>
      <c r="D21" s="75">
        <v>52.18</v>
      </c>
      <c r="E21" s="58"/>
      <c r="F21" s="58"/>
      <c r="G21" s="75">
        <v>70.31</v>
      </c>
      <c r="H21" s="75">
        <v>114.11</v>
      </c>
      <c r="I21" s="75">
        <v>59.28</v>
      </c>
      <c r="J21" s="58"/>
      <c r="K21" s="75">
        <v>85.87</v>
      </c>
      <c r="L21" s="58"/>
      <c r="M21" s="75">
        <v>95.490000000000009</v>
      </c>
      <c r="N21" s="75">
        <v>76.64</v>
      </c>
      <c r="O21" s="75">
        <v>81.540000000000006</v>
      </c>
      <c r="P21" s="58"/>
      <c r="Q21" s="75">
        <v>111.41000000000001</v>
      </c>
      <c r="R21" s="58"/>
      <c r="S21" s="75">
        <v>93.88000000000001</v>
      </c>
      <c r="T21" s="51"/>
      <c r="U21" s="75">
        <v>63</v>
      </c>
      <c r="V21" s="51"/>
      <c r="W21" s="75">
        <v>61.46</v>
      </c>
      <c r="X21" s="58"/>
      <c r="Y21" s="75">
        <v>73.650000000000006</v>
      </c>
      <c r="Z21" s="58"/>
      <c r="AA21" s="75">
        <v>86.87</v>
      </c>
      <c r="AB21" s="75">
        <v>60.96</v>
      </c>
      <c r="AC21" s="58"/>
      <c r="AD21" s="75">
        <v>59.35</v>
      </c>
    </row>
    <row r="22" spans="1:30" ht="22.15" x14ac:dyDescent="0.35">
      <c r="A22" s="79">
        <v>19</v>
      </c>
      <c r="B22" s="75">
        <v>71.48</v>
      </c>
      <c r="C22" s="59"/>
      <c r="D22" s="75">
        <v>53.87</v>
      </c>
      <c r="E22" s="58"/>
      <c r="F22" s="58"/>
      <c r="G22" s="75">
        <v>72.350000000000009</v>
      </c>
      <c r="H22" s="75">
        <v>118.4</v>
      </c>
      <c r="I22" s="75">
        <v>60.89</v>
      </c>
      <c r="J22" s="58"/>
      <c r="K22" s="75">
        <v>89.11</v>
      </c>
      <c r="L22" s="58"/>
      <c r="M22" s="75">
        <v>99.300000000000011</v>
      </c>
      <c r="N22" s="75">
        <v>79.490000000000009</v>
      </c>
      <c r="O22" s="75">
        <v>84.570000000000007</v>
      </c>
      <c r="P22" s="58"/>
      <c r="Q22" s="75">
        <v>116.11</v>
      </c>
      <c r="R22" s="58"/>
      <c r="S22" s="75">
        <v>96.97</v>
      </c>
      <c r="T22" s="51"/>
      <c r="U22" s="75">
        <v>65</v>
      </c>
      <c r="V22" s="51"/>
      <c r="W22" s="75">
        <v>63.1</v>
      </c>
      <c r="X22" s="58"/>
      <c r="Y22" s="75">
        <v>76.72</v>
      </c>
      <c r="Z22" s="58"/>
      <c r="AA22" s="75">
        <v>90.04</v>
      </c>
      <c r="AB22" s="75">
        <v>62.35</v>
      </c>
      <c r="AC22" s="58"/>
      <c r="AD22" s="75">
        <v>61.21</v>
      </c>
    </row>
    <row r="23" spans="1:30" ht="22.15" x14ac:dyDescent="0.35">
      <c r="A23" s="79">
        <v>20</v>
      </c>
      <c r="B23" s="75">
        <v>73.710000000000008</v>
      </c>
      <c r="C23" s="59"/>
      <c r="D23" s="75">
        <v>55.55</v>
      </c>
      <c r="E23" s="58"/>
      <c r="F23" s="58"/>
      <c r="G23" s="75">
        <v>74.400000000000006</v>
      </c>
      <c r="H23" s="75">
        <v>122.7</v>
      </c>
      <c r="I23" s="75">
        <v>62.489999999999995</v>
      </c>
      <c r="J23" s="58"/>
      <c r="K23" s="75">
        <v>108.46000000000001</v>
      </c>
      <c r="L23" s="58"/>
      <c r="M23" s="75">
        <v>103.11</v>
      </c>
      <c r="N23" s="75">
        <v>82.350000000000009</v>
      </c>
      <c r="O23" s="75">
        <v>87.600000000000009</v>
      </c>
      <c r="P23" s="58"/>
      <c r="Q23" s="75">
        <v>120.81</v>
      </c>
      <c r="R23" s="58"/>
      <c r="S23" s="75">
        <v>100.08</v>
      </c>
      <c r="T23" s="51"/>
      <c r="U23" s="75">
        <v>66.990000000000009</v>
      </c>
      <c r="V23" s="51"/>
      <c r="W23" s="75">
        <v>64.73</v>
      </c>
      <c r="X23" s="58"/>
      <c r="Y23" s="75">
        <v>79.790000000000006</v>
      </c>
      <c r="Z23" s="58"/>
      <c r="AA23" s="75">
        <v>93.210000000000008</v>
      </c>
      <c r="AB23" s="75">
        <v>63.76</v>
      </c>
      <c r="AC23" s="58"/>
      <c r="AD23" s="75">
        <v>63.07</v>
      </c>
    </row>
    <row r="24" spans="1:30" ht="22.15" x14ac:dyDescent="0.35">
      <c r="A24" s="81">
        <v>21</v>
      </c>
      <c r="B24" s="75">
        <v>75.95</v>
      </c>
      <c r="C24" s="58"/>
      <c r="D24" s="75">
        <v>57.23</v>
      </c>
      <c r="E24" s="58"/>
      <c r="F24" s="58"/>
      <c r="G24" s="75">
        <v>76.440000000000012</v>
      </c>
      <c r="H24" s="75">
        <v>126.99000000000001</v>
      </c>
      <c r="I24" s="75">
        <v>64.09</v>
      </c>
      <c r="J24" s="58"/>
      <c r="K24" s="75">
        <v>111.85000000000001</v>
      </c>
      <c r="L24" s="58"/>
      <c r="M24" s="75">
        <v>106.92</v>
      </c>
      <c r="N24" s="75">
        <v>85.2</v>
      </c>
      <c r="O24" s="75">
        <v>90.63000000000001</v>
      </c>
      <c r="P24" s="58"/>
      <c r="Q24" s="75">
        <v>125.5</v>
      </c>
      <c r="R24" s="58"/>
      <c r="S24" s="75">
        <v>103.16000000000001</v>
      </c>
      <c r="T24" s="58"/>
      <c r="U24" s="75">
        <v>68.98</v>
      </c>
      <c r="V24" s="58"/>
      <c r="W24" s="75">
        <v>66.36</v>
      </c>
      <c r="X24" s="58"/>
      <c r="Y24" s="75">
        <v>82.86</v>
      </c>
      <c r="Z24" s="58"/>
      <c r="AA24" s="75">
        <v>96.36</v>
      </c>
      <c r="AB24" s="75">
        <v>65.160000000000011</v>
      </c>
      <c r="AC24" s="58"/>
      <c r="AD24" s="75">
        <v>64.940000000000012</v>
      </c>
    </row>
    <row r="25" spans="1:30" ht="22.15" x14ac:dyDescent="0.35">
      <c r="A25" s="79">
        <v>22</v>
      </c>
      <c r="B25" s="75">
        <v>78.180000000000007</v>
      </c>
      <c r="C25" s="58"/>
      <c r="D25" s="75">
        <v>58.919999999999995</v>
      </c>
      <c r="E25" s="58"/>
      <c r="F25" s="58"/>
      <c r="G25" s="75">
        <v>78.490000000000009</v>
      </c>
      <c r="H25" s="75">
        <v>131.26999999999998</v>
      </c>
      <c r="I25" s="75">
        <v>65.7</v>
      </c>
      <c r="J25" s="58"/>
      <c r="K25" s="75">
        <v>115.28</v>
      </c>
      <c r="L25" s="58"/>
      <c r="M25" s="75">
        <v>110.73</v>
      </c>
      <c r="N25" s="75">
        <v>88.06</v>
      </c>
      <c r="O25" s="75">
        <v>93.660000000000011</v>
      </c>
      <c r="P25" s="58"/>
      <c r="Q25" s="75">
        <v>130.19999999999999</v>
      </c>
      <c r="R25" s="58"/>
      <c r="S25" s="75">
        <v>106.25</v>
      </c>
      <c r="T25" s="58"/>
      <c r="U25" s="75">
        <v>70.98</v>
      </c>
      <c r="V25" s="58"/>
      <c r="W25" s="75">
        <v>67.990000000000009</v>
      </c>
      <c r="X25" s="58"/>
      <c r="Y25" s="75">
        <v>85.93</v>
      </c>
      <c r="Z25" s="58"/>
      <c r="AA25" s="75">
        <v>99.53</v>
      </c>
      <c r="AB25" s="75">
        <v>66.550000000000011</v>
      </c>
      <c r="AC25" s="58"/>
      <c r="AD25" s="75">
        <v>66.800000000000011</v>
      </c>
    </row>
    <row r="26" spans="1:30" ht="22.15" x14ac:dyDescent="0.35">
      <c r="A26" s="79">
        <v>23</v>
      </c>
      <c r="B26" s="75">
        <v>80.410000000000011</v>
      </c>
      <c r="C26" s="58"/>
      <c r="D26" s="75">
        <v>60.6</v>
      </c>
      <c r="E26" s="58"/>
      <c r="F26" s="58"/>
      <c r="G26" s="75">
        <v>80.540000000000006</v>
      </c>
      <c r="H26" s="75">
        <v>135.57</v>
      </c>
      <c r="I26" s="75">
        <v>67.300000000000011</v>
      </c>
      <c r="J26" s="58"/>
      <c r="K26" s="75">
        <v>118.7</v>
      </c>
      <c r="L26" s="58"/>
      <c r="M26" s="75">
        <v>114.55000000000001</v>
      </c>
      <c r="N26" s="75">
        <v>90.910000000000011</v>
      </c>
      <c r="O26" s="75">
        <v>96.690000000000012</v>
      </c>
      <c r="P26" s="58"/>
      <c r="Q26" s="75">
        <v>134.89999999999998</v>
      </c>
      <c r="R26" s="58"/>
      <c r="S26" s="75">
        <v>109.34</v>
      </c>
      <c r="T26" s="58"/>
      <c r="U26" s="75">
        <v>72.97</v>
      </c>
      <c r="V26" s="58"/>
      <c r="W26" s="75">
        <v>69.62</v>
      </c>
      <c r="X26" s="58"/>
      <c r="Y26" s="75">
        <v>89</v>
      </c>
      <c r="Z26" s="58"/>
      <c r="AA26" s="75">
        <v>102.7</v>
      </c>
      <c r="AB26" s="75">
        <v>67.95</v>
      </c>
      <c r="AC26" s="58"/>
      <c r="AD26" s="75">
        <v>68.660000000000011</v>
      </c>
    </row>
    <row r="27" spans="1:30" ht="22.5" x14ac:dyDescent="0.3">
      <c r="A27" s="79">
        <v>24</v>
      </c>
      <c r="B27" s="75">
        <v>82.38000000000001</v>
      </c>
      <c r="C27" s="58"/>
      <c r="D27" s="75">
        <v>62.28</v>
      </c>
      <c r="E27" s="58"/>
      <c r="F27" s="58"/>
      <c r="G27" s="75">
        <v>82.59</v>
      </c>
      <c r="H27" s="75">
        <v>139.85999999999999</v>
      </c>
      <c r="I27" s="75">
        <v>68.900000000000006</v>
      </c>
      <c r="J27" s="58"/>
      <c r="K27" s="75">
        <v>122.11</v>
      </c>
      <c r="L27" s="58"/>
      <c r="M27" s="75">
        <v>118.36</v>
      </c>
      <c r="N27" s="75">
        <v>93.77000000000001</v>
      </c>
      <c r="O27" s="75">
        <v>99.72</v>
      </c>
      <c r="P27" s="58"/>
      <c r="Q27" s="75">
        <v>139.6</v>
      </c>
      <c r="R27" s="58"/>
      <c r="S27" s="75">
        <v>112.43</v>
      </c>
      <c r="T27" s="58"/>
      <c r="U27" s="75">
        <v>74.960000000000008</v>
      </c>
      <c r="V27" s="58"/>
      <c r="W27" s="75">
        <v>71.25</v>
      </c>
      <c r="X27" s="58"/>
      <c r="Y27" s="75">
        <v>92.070000000000007</v>
      </c>
      <c r="Z27" s="58"/>
      <c r="AA27" s="75">
        <v>105.88000000000001</v>
      </c>
      <c r="AB27" s="75">
        <v>69.36</v>
      </c>
      <c r="AC27" s="58"/>
      <c r="AD27" s="75">
        <v>70.53</v>
      </c>
    </row>
    <row r="28" spans="1:30" ht="22.5" x14ac:dyDescent="0.3">
      <c r="A28" s="79">
        <v>25</v>
      </c>
      <c r="B28" s="75">
        <v>84.33</v>
      </c>
      <c r="C28" s="58"/>
      <c r="D28" s="75">
        <v>63.97</v>
      </c>
      <c r="E28" s="58"/>
      <c r="F28" s="58"/>
      <c r="G28" s="75">
        <v>84.67</v>
      </c>
      <c r="H28" s="75">
        <v>144.16</v>
      </c>
      <c r="I28" s="75">
        <v>70.52000000000001</v>
      </c>
      <c r="J28" s="58"/>
      <c r="K28" s="75">
        <v>125.52000000000001</v>
      </c>
      <c r="L28" s="58"/>
      <c r="M28" s="75">
        <v>122.17</v>
      </c>
      <c r="N28" s="75">
        <v>96.62</v>
      </c>
      <c r="O28" s="75">
        <v>102.75</v>
      </c>
      <c r="P28" s="58"/>
      <c r="Q28" s="75">
        <v>144.29</v>
      </c>
      <c r="R28" s="58"/>
      <c r="S28" s="75">
        <v>115.53</v>
      </c>
      <c r="T28" s="58"/>
      <c r="U28" s="75">
        <v>76.95</v>
      </c>
      <c r="V28" s="58"/>
      <c r="W28" s="75">
        <v>72.88000000000001</v>
      </c>
      <c r="X28" s="58"/>
      <c r="Y28" s="75">
        <v>95.14</v>
      </c>
      <c r="Z28" s="58"/>
      <c r="AA28" s="75">
        <v>109.03</v>
      </c>
      <c r="AB28" s="75">
        <v>70.75</v>
      </c>
      <c r="AC28" s="58"/>
      <c r="AD28" s="75">
        <v>72.39</v>
      </c>
    </row>
    <row r="29" spans="1:30" ht="22.5" x14ac:dyDescent="0.3">
      <c r="A29" s="81">
        <v>26</v>
      </c>
      <c r="B29" s="75">
        <v>86.29</v>
      </c>
      <c r="C29" s="58"/>
      <c r="D29" s="75">
        <v>65.650000000000006</v>
      </c>
      <c r="E29" s="58"/>
      <c r="F29" s="58"/>
      <c r="G29" s="75">
        <v>86.72</v>
      </c>
      <c r="H29" s="75">
        <v>148.45999999999998</v>
      </c>
      <c r="I29" s="75">
        <v>72.12</v>
      </c>
      <c r="J29" s="58"/>
      <c r="K29" s="75">
        <v>128.94999999999999</v>
      </c>
      <c r="L29" s="58"/>
      <c r="M29" s="75">
        <v>125.98</v>
      </c>
      <c r="N29" s="75">
        <v>99.48</v>
      </c>
      <c r="O29" s="75">
        <v>105.78</v>
      </c>
      <c r="P29" s="58"/>
      <c r="Q29" s="75">
        <v>148.98999999999998</v>
      </c>
      <c r="R29" s="58"/>
      <c r="S29" s="75">
        <v>118.62</v>
      </c>
      <c r="T29" s="58"/>
      <c r="U29" s="75">
        <v>78.95</v>
      </c>
      <c r="V29" s="58"/>
      <c r="W29" s="75">
        <v>74.510000000000005</v>
      </c>
      <c r="X29" s="58"/>
      <c r="Y29" s="75">
        <v>98.210000000000008</v>
      </c>
      <c r="Z29" s="58"/>
      <c r="AA29" s="75">
        <v>112.2</v>
      </c>
      <c r="AB29" s="75">
        <v>72.150000000000006</v>
      </c>
      <c r="AC29" s="58"/>
      <c r="AD29" s="75">
        <v>74.25</v>
      </c>
    </row>
    <row r="30" spans="1:30" ht="22.5" x14ac:dyDescent="0.3">
      <c r="A30" s="79">
        <v>27</v>
      </c>
      <c r="B30" s="75">
        <v>88.25</v>
      </c>
      <c r="C30" s="58"/>
      <c r="D30" s="75">
        <v>67.33</v>
      </c>
      <c r="E30" s="58"/>
      <c r="F30" s="58"/>
      <c r="G30" s="75">
        <v>88.78</v>
      </c>
      <c r="H30" s="75">
        <v>152.76</v>
      </c>
      <c r="I30" s="75">
        <v>73.72</v>
      </c>
      <c r="J30" s="58"/>
      <c r="K30" s="75">
        <v>132.35</v>
      </c>
      <c r="L30" s="58"/>
      <c r="M30" s="75">
        <v>129.79</v>
      </c>
      <c r="N30" s="75">
        <v>102.33</v>
      </c>
      <c r="O30" s="75">
        <v>108.81</v>
      </c>
      <c r="P30" s="58"/>
      <c r="Q30" s="75">
        <v>153.69</v>
      </c>
      <c r="R30" s="58"/>
      <c r="S30" s="75">
        <v>121.71000000000001</v>
      </c>
      <c r="T30" s="58"/>
      <c r="U30" s="75">
        <v>80.940000000000012</v>
      </c>
      <c r="V30" s="58"/>
      <c r="W30" s="75">
        <v>76.14</v>
      </c>
      <c r="X30" s="58"/>
      <c r="Y30" s="75">
        <v>101.28</v>
      </c>
      <c r="Z30" s="58"/>
      <c r="AA30" s="75">
        <v>115.38000000000001</v>
      </c>
      <c r="AB30" s="75">
        <v>73.56</v>
      </c>
      <c r="AC30" s="58"/>
      <c r="AD30" s="75">
        <v>76.12</v>
      </c>
    </row>
    <row r="31" spans="1:30" ht="22.5" x14ac:dyDescent="0.3">
      <c r="A31" s="79">
        <v>28</v>
      </c>
      <c r="B31" s="75">
        <v>90.22</v>
      </c>
      <c r="C31" s="58"/>
      <c r="D31" s="75">
        <v>69.02000000000001</v>
      </c>
      <c r="E31" s="58"/>
      <c r="F31" s="58"/>
      <c r="G31" s="75">
        <v>90.83</v>
      </c>
      <c r="H31" s="75">
        <v>157.06</v>
      </c>
      <c r="I31" s="75">
        <v>75.320000000000007</v>
      </c>
      <c r="J31" s="58"/>
      <c r="K31" s="75">
        <v>135.78</v>
      </c>
      <c r="L31" s="58"/>
      <c r="M31" s="75">
        <v>133.6</v>
      </c>
      <c r="N31" s="75">
        <v>105.19000000000001</v>
      </c>
      <c r="O31" s="75">
        <v>111.84</v>
      </c>
      <c r="P31" s="58"/>
      <c r="Q31" s="75">
        <v>158.38999999999999</v>
      </c>
      <c r="R31" s="58"/>
      <c r="S31" s="75">
        <v>124.80000000000001</v>
      </c>
      <c r="T31" s="58"/>
      <c r="U31" s="75">
        <v>82.940000000000012</v>
      </c>
      <c r="V31" s="58"/>
      <c r="W31" s="75">
        <v>77.77</v>
      </c>
      <c r="X31" s="58"/>
      <c r="Y31" s="75">
        <v>104.35000000000001</v>
      </c>
      <c r="Z31" s="58"/>
      <c r="AA31" s="75">
        <v>118.55000000000001</v>
      </c>
      <c r="AB31" s="75">
        <v>74.95</v>
      </c>
      <c r="AC31" s="58"/>
      <c r="AD31" s="75">
        <v>77.98</v>
      </c>
    </row>
    <row r="32" spans="1:30" ht="22.5" x14ac:dyDescent="0.3">
      <c r="A32" s="79">
        <v>29</v>
      </c>
      <c r="B32" s="75">
        <v>92.17</v>
      </c>
      <c r="C32" s="58"/>
      <c r="D32" s="75">
        <v>70.7</v>
      </c>
      <c r="E32" s="58"/>
      <c r="F32" s="58"/>
      <c r="G32" s="75">
        <v>92.89</v>
      </c>
      <c r="H32" s="75">
        <v>161.35999999999999</v>
      </c>
      <c r="I32" s="75">
        <v>76.930000000000007</v>
      </c>
      <c r="J32" s="58"/>
      <c r="K32" s="75">
        <v>139.17999999999998</v>
      </c>
      <c r="L32" s="58"/>
      <c r="M32" s="75">
        <v>137.41</v>
      </c>
      <c r="N32" s="75">
        <v>108.04</v>
      </c>
      <c r="O32" s="75">
        <v>114.87</v>
      </c>
      <c r="P32" s="58"/>
      <c r="Q32" s="75">
        <v>163.07999999999998</v>
      </c>
      <c r="R32" s="58"/>
      <c r="S32" s="75">
        <v>127.91000000000001</v>
      </c>
      <c r="T32" s="58"/>
      <c r="U32" s="75">
        <v>84.93</v>
      </c>
      <c r="V32" s="58"/>
      <c r="W32" s="75">
        <v>79.410000000000011</v>
      </c>
      <c r="X32" s="58"/>
      <c r="Y32" s="75">
        <v>107.42</v>
      </c>
      <c r="Z32" s="58"/>
      <c r="AA32" s="75">
        <v>121.71000000000001</v>
      </c>
      <c r="AB32" s="75">
        <v>76.350000000000009</v>
      </c>
      <c r="AC32" s="58"/>
      <c r="AD32" s="75">
        <v>79.84</v>
      </c>
    </row>
    <row r="33" spans="1:30" ht="22.5" x14ac:dyDescent="0.3">
      <c r="A33" s="79">
        <v>30</v>
      </c>
      <c r="B33" s="75">
        <v>94.13000000000001</v>
      </c>
      <c r="C33" s="58"/>
      <c r="D33" s="75">
        <v>72.38000000000001</v>
      </c>
      <c r="E33" s="58"/>
      <c r="F33" s="58"/>
      <c r="G33" s="75">
        <v>94.95</v>
      </c>
      <c r="H33" s="75">
        <v>165.66</v>
      </c>
      <c r="I33" s="75">
        <v>78.53</v>
      </c>
      <c r="J33" s="58"/>
      <c r="K33" s="75">
        <v>142.60999999999999</v>
      </c>
      <c r="L33" s="58"/>
      <c r="M33" s="75">
        <v>141.22</v>
      </c>
      <c r="N33" s="75">
        <v>110.9</v>
      </c>
      <c r="O33" s="75">
        <v>117.9</v>
      </c>
      <c r="P33" s="58"/>
      <c r="Q33" s="75">
        <v>167.78</v>
      </c>
      <c r="R33" s="58"/>
      <c r="S33" s="75">
        <v>131.01</v>
      </c>
      <c r="T33" s="58"/>
      <c r="U33" s="75">
        <v>86.92</v>
      </c>
      <c r="V33" s="58"/>
      <c r="W33" s="75">
        <v>81.040000000000006</v>
      </c>
      <c r="X33" s="58"/>
      <c r="Y33" s="75">
        <v>110.49000000000001</v>
      </c>
      <c r="Z33" s="58"/>
      <c r="AA33" s="75">
        <v>124.88000000000001</v>
      </c>
      <c r="AB33" s="75">
        <v>77.760000000000005</v>
      </c>
      <c r="AC33" s="58"/>
      <c r="AD33" s="75">
        <v>81.710000000000008</v>
      </c>
    </row>
    <row r="34" spans="1:30" ht="22.5" x14ac:dyDescent="0.3">
      <c r="A34" s="81">
        <v>31</v>
      </c>
      <c r="B34" s="75">
        <v>96.09</v>
      </c>
      <c r="C34" s="58"/>
      <c r="D34" s="75">
        <v>74.070000000000007</v>
      </c>
      <c r="E34" s="58"/>
      <c r="F34" s="58"/>
      <c r="G34" s="75">
        <v>97.01</v>
      </c>
      <c r="H34" s="75">
        <v>169.94</v>
      </c>
      <c r="I34" s="75">
        <v>80.14</v>
      </c>
      <c r="J34" s="58"/>
      <c r="K34" s="75">
        <v>146.03</v>
      </c>
      <c r="L34" s="58"/>
      <c r="M34" s="75">
        <v>145.03</v>
      </c>
      <c r="N34" s="75">
        <v>113.75</v>
      </c>
      <c r="O34" s="75">
        <v>120.93</v>
      </c>
      <c r="P34" s="58"/>
      <c r="Q34" s="75">
        <v>172.48</v>
      </c>
      <c r="R34" s="58"/>
      <c r="S34" s="75">
        <v>134.1</v>
      </c>
      <c r="T34" s="58"/>
      <c r="U34" s="75">
        <v>88.910000000000011</v>
      </c>
      <c r="V34" s="58"/>
      <c r="W34" s="75">
        <v>82.67</v>
      </c>
      <c r="X34" s="58"/>
      <c r="Y34" s="75">
        <v>113.56</v>
      </c>
      <c r="Z34" s="58"/>
      <c r="AA34" s="75">
        <v>128.06</v>
      </c>
      <c r="AB34" s="75">
        <v>79.150000000000006</v>
      </c>
      <c r="AC34" s="58"/>
      <c r="AD34" s="75">
        <v>83.570000000000007</v>
      </c>
    </row>
    <row r="35" spans="1:30" ht="22.5" x14ac:dyDescent="0.3">
      <c r="A35" s="79">
        <v>32</v>
      </c>
      <c r="B35" s="75">
        <v>98.06</v>
      </c>
      <c r="C35" s="58"/>
      <c r="D35" s="75">
        <v>75.75</v>
      </c>
      <c r="E35" s="58"/>
      <c r="F35" s="58"/>
      <c r="G35" s="75">
        <v>99.070000000000007</v>
      </c>
      <c r="H35" s="75">
        <v>174.23999999999998</v>
      </c>
      <c r="I35" s="75">
        <v>81.75</v>
      </c>
      <c r="J35" s="58"/>
      <c r="K35" s="75">
        <v>149.44</v>
      </c>
      <c r="L35" s="58"/>
      <c r="M35" s="75">
        <v>148.85</v>
      </c>
      <c r="N35" s="75">
        <v>116.61</v>
      </c>
      <c r="O35" s="75">
        <v>123.96000000000001</v>
      </c>
      <c r="P35" s="58"/>
      <c r="Q35" s="75">
        <v>177.17999999999998</v>
      </c>
      <c r="R35" s="58"/>
      <c r="S35" s="75">
        <v>137.19</v>
      </c>
      <c r="T35" s="58"/>
      <c r="U35" s="75">
        <v>90.910000000000011</v>
      </c>
      <c r="V35" s="58"/>
      <c r="W35" s="75">
        <v>84.300000000000011</v>
      </c>
      <c r="X35" s="58"/>
      <c r="Y35" s="75">
        <v>116.63000000000001</v>
      </c>
      <c r="Z35" s="58"/>
      <c r="AA35" s="75">
        <v>131.22999999999999</v>
      </c>
      <c r="AB35" s="75">
        <v>80.56</v>
      </c>
      <c r="AC35" s="58"/>
      <c r="AD35" s="75">
        <v>85.43</v>
      </c>
    </row>
    <row r="36" spans="1:30" ht="22.5" x14ac:dyDescent="0.3">
      <c r="A36" s="79">
        <v>33</v>
      </c>
      <c r="B36" s="75">
        <v>100.01</v>
      </c>
      <c r="C36" s="58"/>
      <c r="D36" s="75">
        <v>77.430000000000007</v>
      </c>
      <c r="E36" s="58"/>
      <c r="F36" s="58"/>
      <c r="G36" s="75">
        <v>101.13000000000001</v>
      </c>
      <c r="H36" s="75">
        <v>178.54</v>
      </c>
      <c r="I36" s="75">
        <v>83.350000000000009</v>
      </c>
      <c r="J36" s="58"/>
      <c r="K36" s="75">
        <v>152.85999999999999</v>
      </c>
      <c r="L36" s="58"/>
      <c r="M36" s="75">
        <v>152.66</v>
      </c>
      <c r="N36" s="75">
        <v>119.46000000000001</v>
      </c>
      <c r="O36" s="75">
        <v>126.99000000000001</v>
      </c>
      <c r="P36" s="58"/>
      <c r="Q36" s="75">
        <v>181.87</v>
      </c>
      <c r="R36" s="58"/>
      <c r="S36" s="75">
        <v>140.29</v>
      </c>
      <c r="T36" s="58"/>
      <c r="U36" s="75">
        <v>92.9</v>
      </c>
      <c r="V36" s="58"/>
      <c r="W36" s="75">
        <v>85.93</v>
      </c>
      <c r="X36" s="58"/>
      <c r="Y36" s="75">
        <v>119.7</v>
      </c>
      <c r="Z36" s="58"/>
      <c r="AA36" s="75">
        <v>134.38999999999999</v>
      </c>
      <c r="AB36" s="75">
        <v>81.960000000000008</v>
      </c>
      <c r="AC36" s="58"/>
      <c r="AD36" s="75">
        <v>87.300000000000011</v>
      </c>
    </row>
    <row r="37" spans="1:30" ht="22.5" x14ac:dyDescent="0.3">
      <c r="A37" s="79">
        <v>34</v>
      </c>
      <c r="B37" s="75">
        <v>101.97</v>
      </c>
      <c r="C37" s="58"/>
      <c r="D37" s="75">
        <v>79.12</v>
      </c>
      <c r="E37" s="58"/>
      <c r="F37" s="58"/>
      <c r="G37" s="75">
        <v>103.19000000000001</v>
      </c>
      <c r="H37" s="75">
        <v>182.84</v>
      </c>
      <c r="I37" s="75">
        <v>84.95</v>
      </c>
      <c r="J37" s="58"/>
      <c r="K37" s="75">
        <v>156.26999999999998</v>
      </c>
      <c r="L37" s="58"/>
      <c r="M37" s="75">
        <v>156.47</v>
      </c>
      <c r="N37" s="75">
        <v>122.32000000000001</v>
      </c>
      <c r="O37" s="75">
        <v>130.01999999999998</v>
      </c>
      <c r="P37" s="58"/>
      <c r="Q37" s="75">
        <v>186.57</v>
      </c>
      <c r="R37" s="58"/>
      <c r="S37" s="75">
        <v>143.38</v>
      </c>
      <c r="T37" s="58"/>
      <c r="U37" s="75">
        <v>94.89</v>
      </c>
      <c r="V37" s="58"/>
      <c r="W37" s="75">
        <v>87.56</v>
      </c>
      <c r="X37" s="58"/>
      <c r="Y37" s="75">
        <v>122.77000000000001</v>
      </c>
      <c r="Z37" s="58"/>
      <c r="AA37" s="75">
        <v>137.57</v>
      </c>
      <c r="AB37" s="75">
        <v>83.350000000000009</v>
      </c>
      <c r="AC37" s="58"/>
      <c r="AD37" s="75">
        <v>89.160000000000011</v>
      </c>
    </row>
    <row r="38" spans="1:30" ht="22.5" x14ac:dyDescent="0.3">
      <c r="A38" s="79">
        <v>35</v>
      </c>
      <c r="B38" s="75">
        <v>103.93</v>
      </c>
      <c r="C38" s="58"/>
      <c r="D38" s="75">
        <v>80.800000000000011</v>
      </c>
      <c r="E38" s="58"/>
      <c r="F38" s="58"/>
      <c r="G38" s="75">
        <v>105.25</v>
      </c>
      <c r="H38" s="75">
        <v>187.14</v>
      </c>
      <c r="I38" s="75">
        <v>86.550000000000011</v>
      </c>
      <c r="J38" s="58"/>
      <c r="K38" s="75">
        <v>159.69999999999999</v>
      </c>
      <c r="L38" s="58"/>
      <c r="M38" s="75">
        <v>160.28</v>
      </c>
      <c r="N38" s="75">
        <v>125.17</v>
      </c>
      <c r="O38" s="75">
        <v>133.04999999999998</v>
      </c>
      <c r="P38" s="58"/>
      <c r="Q38" s="75">
        <v>191.26999999999998</v>
      </c>
      <c r="R38" s="58"/>
      <c r="S38" s="75">
        <v>146.47</v>
      </c>
      <c r="T38" s="58"/>
      <c r="U38" s="75">
        <v>96.89</v>
      </c>
      <c r="V38" s="58"/>
      <c r="W38" s="75">
        <v>89.190000000000012</v>
      </c>
      <c r="X38" s="58"/>
      <c r="Y38" s="75">
        <v>125.84</v>
      </c>
      <c r="Z38" s="58"/>
      <c r="AA38" s="75">
        <v>140.73999999999998</v>
      </c>
      <c r="AB38" s="75">
        <v>84.76</v>
      </c>
      <c r="AC38" s="58"/>
      <c r="AD38" s="75">
        <v>91.02000000000001</v>
      </c>
    </row>
    <row r="39" spans="1:30" ht="22.5" x14ac:dyDescent="0.3">
      <c r="A39" s="81">
        <v>36</v>
      </c>
      <c r="B39" s="75">
        <v>105.89</v>
      </c>
      <c r="C39" s="58"/>
      <c r="D39" s="75">
        <v>82.48</v>
      </c>
      <c r="E39" s="58"/>
      <c r="F39" s="58"/>
      <c r="G39" s="75">
        <v>107.33</v>
      </c>
      <c r="H39" s="75">
        <v>191.44</v>
      </c>
      <c r="I39" s="75">
        <v>88.15</v>
      </c>
      <c r="J39" s="58"/>
      <c r="K39" s="75">
        <v>163.12</v>
      </c>
      <c r="L39" s="58"/>
      <c r="M39" s="75">
        <v>164.09</v>
      </c>
      <c r="N39" s="75">
        <v>128.03</v>
      </c>
      <c r="O39" s="75">
        <v>136.07999999999998</v>
      </c>
      <c r="P39" s="58"/>
      <c r="Q39" s="75">
        <v>195.97</v>
      </c>
      <c r="R39" s="58"/>
      <c r="S39" s="75">
        <v>149.57</v>
      </c>
      <c r="T39" s="58"/>
      <c r="U39" s="75">
        <v>98.88000000000001</v>
      </c>
      <c r="V39" s="58"/>
      <c r="W39" s="75">
        <v>90.820000000000007</v>
      </c>
      <c r="X39" s="58"/>
      <c r="Y39" s="75">
        <v>128.91</v>
      </c>
      <c r="Z39" s="58"/>
      <c r="AA39" s="75">
        <v>143.91999999999999</v>
      </c>
      <c r="AB39" s="75">
        <v>86.160000000000011</v>
      </c>
      <c r="AC39" s="58"/>
      <c r="AD39" s="75">
        <v>92.89</v>
      </c>
    </row>
    <row r="40" spans="1:30" ht="22.5" x14ac:dyDescent="0.3">
      <c r="A40" s="79">
        <v>37</v>
      </c>
      <c r="B40" s="75">
        <v>107.85000000000001</v>
      </c>
      <c r="C40" s="58"/>
      <c r="D40" s="75">
        <v>84.17</v>
      </c>
      <c r="E40" s="58"/>
      <c r="F40" s="58"/>
      <c r="G40" s="75">
        <v>109.4</v>
      </c>
      <c r="H40" s="75">
        <v>195.73999999999998</v>
      </c>
      <c r="I40" s="75">
        <v>89.76</v>
      </c>
      <c r="J40" s="58"/>
      <c r="K40" s="75">
        <v>166.51999999999998</v>
      </c>
      <c r="L40" s="58"/>
      <c r="M40" s="75">
        <v>167.89999999999998</v>
      </c>
      <c r="N40" s="75">
        <v>130.88</v>
      </c>
      <c r="O40" s="75">
        <v>139.10999999999999</v>
      </c>
      <c r="P40" s="58"/>
      <c r="Q40" s="75">
        <v>200.66</v>
      </c>
      <c r="R40" s="58"/>
      <c r="S40" s="75">
        <v>152.66</v>
      </c>
      <c r="T40" s="58"/>
      <c r="U40" s="75">
        <v>100.87</v>
      </c>
      <c r="V40" s="58"/>
      <c r="W40" s="75">
        <v>92.45</v>
      </c>
      <c r="X40" s="58"/>
      <c r="Y40" s="75">
        <v>131.97999999999999</v>
      </c>
      <c r="Z40" s="58"/>
      <c r="AA40" s="75">
        <v>147.09</v>
      </c>
      <c r="AB40" s="75">
        <v>87.550000000000011</v>
      </c>
      <c r="AC40" s="58"/>
      <c r="AD40" s="75">
        <v>94.75</v>
      </c>
    </row>
    <row r="41" spans="1:30" ht="22.5" x14ac:dyDescent="0.3">
      <c r="A41" s="79">
        <v>38</v>
      </c>
      <c r="B41" s="75">
        <v>109.81</v>
      </c>
      <c r="C41" s="58"/>
      <c r="D41" s="75">
        <v>85.850000000000009</v>
      </c>
      <c r="E41" s="58"/>
      <c r="F41" s="58"/>
      <c r="G41" s="75">
        <v>111.46000000000001</v>
      </c>
      <c r="H41" s="75">
        <v>200.04</v>
      </c>
      <c r="I41" s="75">
        <v>91.36</v>
      </c>
      <c r="J41" s="58"/>
      <c r="K41" s="75">
        <v>169.95</v>
      </c>
      <c r="L41" s="58"/>
      <c r="M41" s="75">
        <v>171.70999999999998</v>
      </c>
      <c r="N41" s="75">
        <v>133.73999999999998</v>
      </c>
      <c r="O41" s="75">
        <v>142.13999999999999</v>
      </c>
      <c r="P41" s="58"/>
      <c r="Q41" s="75">
        <v>205.35999999999999</v>
      </c>
      <c r="R41" s="58"/>
      <c r="S41" s="75">
        <v>155.78</v>
      </c>
      <c r="T41" s="58"/>
      <c r="U41" s="75">
        <v>102.87</v>
      </c>
      <c r="V41" s="58"/>
      <c r="W41" s="75">
        <v>94.09</v>
      </c>
      <c r="X41" s="58"/>
      <c r="Y41" s="75">
        <v>135.06</v>
      </c>
      <c r="Z41" s="58"/>
      <c r="AA41" s="75">
        <v>150.25</v>
      </c>
      <c r="AB41" s="75">
        <v>88.960000000000008</v>
      </c>
      <c r="AC41" s="58"/>
      <c r="AD41" s="75">
        <v>96.61</v>
      </c>
    </row>
    <row r="42" spans="1:30" ht="22.5" x14ac:dyDescent="0.3">
      <c r="A42" s="79">
        <v>39</v>
      </c>
      <c r="B42" s="75">
        <v>111.77000000000001</v>
      </c>
      <c r="C42" s="58"/>
      <c r="D42" s="75">
        <v>87.53</v>
      </c>
      <c r="E42" s="58"/>
      <c r="F42" s="58"/>
      <c r="G42" s="75">
        <v>113.52000000000001</v>
      </c>
      <c r="H42" s="75">
        <v>204.34</v>
      </c>
      <c r="I42" s="75">
        <v>92.960000000000008</v>
      </c>
      <c r="J42" s="58"/>
      <c r="K42" s="75">
        <v>173.38</v>
      </c>
      <c r="L42" s="58"/>
      <c r="M42" s="75">
        <v>175.51999999999998</v>
      </c>
      <c r="N42" s="75">
        <v>136.59</v>
      </c>
      <c r="O42" s="75">
        <v>145.16999999999999</v>
      </c>
      <c r="P42" s="58"/>
      <c r="Q42" s="75">
        <v>210.06</v>
      </c>
      <c r="R42" s="58"/>
      <c r="S42" s="75">
        <v>158.87</v>
      </c>
      <c r="T42" s="58"/>
      <c r="U42" s="75">
        <v>104.86</v>
      </c>
      <c r="V42" s="58"/>
      <c r="W42" s="75">
        <v>95.72</v>
      </c>
      <c r="X42" s="58"/>
      <c r="Y42" s="75">
        <v>138.13</v>
      </c>
      <c r="Z42" s="58"/>
      <c r="AA42" s="75">
        <v>153.42999999999998</v>
      </c>
      <c r="AB42" s="75">
        <v>90.350000000000009</v>
      </c>
      <c r="AC42" s="58"/>
      <c r="AD42" s="75">
        <v>98.48</v>
      </c>
    </row>
    <row r="43" spans="1:30" ht="22.5" x14ac:dyDescent="0.3">
      <c r="A43" s="79">
        <v>40</v>
      </c>
      <c r="B43" s="75">
        <v>113.73</v>
      </c>
      <c r="C43" s="58"/>
      <c r="D43" s="75">
        <v>89.22</v>
      </c>
      <c r="E43" s="58"/>
      <c r="F43" s="58"/>
      <c r="G43" s="75">
        <v>115.59</v>
      </c>
      <c r="H43" s="75">
        <v>208.62</v>
      </c>
      <c r="I43" s="75">
        <v>94.570000000000007</v>
      </c>
      <c r="J43" s="58"/>
      <c r="K43" s="75">
        <v>176.79</v>
      </c>
      <c r="L43" s="58"/>
      <c r="M43" s="75">
        <v>179.32999999999998</v>
      </c>
      <c r="N43" s="75">
        <v>139.44999999999999</v>
      </c>
      <c r="O43" s="75">
        <v>148.19999999999999</v>
      </c>
      <c r="P43" s="58"/>
      <c r="Q43" s="75">
        <v>214.76</v>
      </c>
      <c r="R43" s="58"/>
      <c r="S43" s="75">
        <v>161.97</v>
      </c>
      <c r="T43" s="58"/>
      <c r="U43" s="75">
        <v>106.85000000000001</v>
      </c>
      <c r="V43" s="58"/>
      <c r="W43" s="75">
        <v>97.350000000000009</v>
      </c>
      <c r="X43" s="58"/>
      <c r="Y43" s="75">
        <v>141.19999999999999</v>
      </c>
      <c r="Z43" s="58"/>
      <c r="AA43" s="75">
        <v>156.60999999999999</v>
      </c>
      <c r="AB43" s="75">
        <v>91.75</v>
      </c>
      <c r="AC43" s="58"/>
      <c r="AD43" s="75">
        <v>100.34</v>
      </c>
    </row>
    <row r="44" spans="1:30" ht="22.5" x14ac:dyDescent="0.3">
      <c r="A44" s="81">
        <v>41</v>
      </c>
      <c r="B44" s="75">
        <v>115.69000000000001</v>
      </c>
      <c r="C44" s="58"/>
      <c r="D44" s="75">
        <v>90.9</v>
      </c>
      <c r="E44" s="58"/>
      <c r="F44" s="58"/>
      <c r="G44" s="75">
        <v>117.65</v>
      </c>
      <c r="H44" s="75">
        <v>212.92999999999998</v>
      </c>
      <c r="I44" s="75">
        <v>96.17</v>
      </c>
      <c r="J44" s="58"/>
      <c r="K44" s="75">
        <v>180.20999999999998</v>
      </c>
      <c r="L44" s="58"/>
      <c r="M44" s="75">
        <v>183.14999999999998</v>
      </c>
      <c r="N44" s="75">
        <v>142.29999999999998</v>
      </c>
      <c r="O44" s="75">
        <v>151.22999999999999</v>
      </c>
      <c r="P44" s="58"/>
      <c r="Q44" s="75">
        <v>219.45</v>
      </c>
      <c r="R44" s="58"/>
      <c r="S44" s="75">
        <v>165.06</v>
      </c>
      <c r="T44" s="58"/>
      <c r="U44" s="75">
        <v>108.85000000000001</v>
      </c>
      <c r="V44" s="58"/>
      <c r="W44" s="75">
        <v>98.98</v>
      </c>
      <c r="X44" s="58"/>
      <c r="Y44" s="75">
        <v>144.26999999999998</v>
      </c>
      <c r="Z44" s="58"/>
      <c r="AA44" s="75">
        <v>159.78</v>
      </c>
      <c r="AB44" s="75">
        <v>93.160000000000011</v>
      </c>
      <c r="AC44" s="58"/>
      <c r="AD44" s="75">
        <v>102.2</v>
      </c>
    </row>
    <row r="45" spans="1:30" ht="22.5" x14ac:dyDescent="0.3">
      <c r="A45" s="79">
        <v>42</v>
      </c>
      <c r="B45" s="75">
        <v>123.76</v>
      </c>
      <c r="C45" s="58"/>
      <c r="D45" s="75">
        <v>92.58</v>
      </c>
      <c r="E45" s="58"/>
      <c r="F45" s="58"/>
      <c r="G45" s="75">
        <v>119.72</v>
      </c>
      <c r="H45" s="75">
        <v>217.23</v>
      </c>
      <c r="I45" s="75">
        <v>97.77000000000001</v>
      </c>
      <c r="J45" s="58"/>
      <c r="K45" s="75">
        <v>183.62</v>
      </c>
      <c r="L45" s="58"/>
      <c r="M45" s="75">
        <v>186.95999999999998</v>
      </c>
      <c r="N45" s="75">
        <v>145.16</v>
      </c>
      <c r="O45" s="75">
        <v>154.26</v>
      </c>
      <c r="P45" s="58"/>
      <c r="Q45" s="75">
        <v>224.14999999999998</v>
      </c>
      <c r="R45" s="58"/>
      <c r="S45" s="75">
        <v>168.16</v>
      </c>
      <c r="T45" s="58"/>
      <c r="U45" s="75">
        <v>110.84</v>
      </c>
      <c r="V45" s="58"/>
      <c r="W45" s="75">
        <v>100.61</v>
      </c>
      <c r="X45" s="58"/>
      <c r="Y45" s="75">
        <v>147.34</v>
      </c>
      <c r="Z45" s="58"/>
      <c r="AA45" s="75">
        <v>162.94</v>
      </c>
      <c r="AB45" s="75">
        <v>94.550000000000011</v>
      </c>
      <c r="AC45" s="58"/>
      <c r="AD45" s="75">
        <v>104.07000000000001</v>
      </c>
    </row>
    <row r="46" spans="1:30" ht="22.5" x14ac:dyDescent="0.3">
      <c r="A46" s="79">
        <v>43</v>
      </c>
      <c r="B46" s="75">
        <v>125.82000000000001</v>
      </c>
      <c r="C46" s="58"/>
      <c r="D46" s="75">
        <v>94.27000000000001</v>
      </c>
      <c r="E46" s="58"/>
      <c r="F46" s="58"/>
      <c r="G46" s="75">
        <v>121.78</v>
      </c>
      <c r="H46" s="75">
        <v>221.53</v>
      </c>
      <c r="I46" s="75">
        <v>99.37</v>
      </c>
      <c r="J46" s="58"/>
      <c r="K46" s="75">
        <v>187.04999999999998</v>
      </c>
      <c r="L46" s="58"/>
      <c r="M46" s="75">
        <v>190.76999999999998</v>
      </c>
      <c r="N46" s="75">
        <v>148.01</v>
      </c>
      <c r="O46" s="75">
        <v>157.29</v>
      </c>
      <c r="P46" s="58"/>
      <c r="Q46" s="75">
        <v>228.85</v>
      </c>
      <c r="R46" s="58"/>
      <c r="S46" s="75">
        <v>171.25</v>
      </c>
      <c r="T46" s="58"/>
      <c r="U46" s="75">
        <v>112.83</v>
      </c>
      <c r="V46" s="58"/>
      <c r="W46" s="75">
        <v>102.24000000000001</v>
      </c>
      <c r="X46" s="58"/>
      <c r="Y46" s="75">
        <v>150.41</v>
      </c>
      <c r="Z46" s="58"/>
      <c r="AA46" s="75">
        <v>166.12</v>
      </c>
      <c r="AB46" s="75">
        <v>95.960000000000008</v>
      </c>
      <c r="AC46" s="58"/>
      <c r="AD46" s="75">
        <v>105.93</v>
      </c>
    </row>
    <row r="47" spans="1:30" ht="22.5" x14ac:dyDescent="0.3">
      <c r="A47" s="79">
        <v>44</v>
      </c>
      <c r="B47" s="75">
        <v>127.89</v>
      </c>
      <c r="C47" s="58"/>
      <c r="D47" s="75">
        <v>95.95</v>
      </c>
      <c r="E47" s="58"/>
      <c r="F47" s="58"/>
      <c r="G47" s="75">
        <v>123.85000000000001</v>
      </c>
      <c r="H47" s="75">
        <v>225.82999999999998</v>
      </c>
      <c r="I47" s="75">
        <v>100.98</v>
      </c>
      <c r="J47" s="58"/>
      <c r="K47" s="75">
        <v>190.48</v>
      </c>
      <c r="L47" s="58"/>
      <c r="M47" s="75">
        <v>194.57999999999998</v>
      </c>
      <c r="N47" s="75">
        <v>150.87</v>
      </c>
      <c r="O47" s="75">
        <v>160.32</v>
      </c>
      <c r="P47" s="58"/>
      <c r="Q47" s="75">
        <v>233.54</v>
      </c>
      <c r="R47" s="58"/>
      <c r="S47" s="75">
        <v>174.35</v>
      </c>
      <c r="T47" s="58"/>
      <c r="U47" s="75">
        <v>114.83</v>
      </c>
      <c r="V47" s="58"/>
      <c r="W47" s="75">
        <v>103.87</v>
      </c>
      <c r="X47" s="58"/>
      <c r="Y47" s="75">
        <v>153.47999999999999</v>
      </c>
      <c r="Z47" s="58"/>
      <c r="AA47" s="75">
        <v>169.29999999999998</v>
      </c>
      <c r="AB47" s="75">
        <v>97.36</v>
      </c>
      <c r="AC47" s="58"/>
      <c r="AD47" s="75">
        <v>107.79</v>
      </c>
    </row>
    <row r="48" spans="1:30" ht="22.5" x14ac:dyDescent="0.3">
      <c r="A48" s="79">
        <v>45</v>
      </c>
      <c r="B48" s="75">
        <v>129.94999999999999</v>
      </c>
      <c r="C48" s="58"/>
      <c r="D48" s="75">
        <v>97.63000000000001</v>
      </c>
      <c r="E48" s="58"/>
      <c r="F48" s="58"/>
      <c r="G48" s="75">
        <v>125.91000000000001</v>
      </c>
      <c r="H48" s="75">
        <v>230.13</v>
      </c>
      <c r="I48" s="75">
        <v>102.58</v>
      </c>
      <c r="J48" s="58"/>
      <c r="K48" s="75">
        <v>193.88</v>
      </c>
      <c r="L48" s="58"/>
      <c r="M48" s="75">
        <v>198.39</v>
      </c>
      <c r="N48" s="75">
        <v>153.72</v>
      </c>
      <c r="O48" s="75">
        <v>163.35</v>
      </c>
      <c r="P48" s="58"/>
      <c r="Q48" s="75">
        <v>238.23999999999998</v>
      </c>
      <c r="R48" s="58"/>
      <c r="S48" s="75">
        <v>177.44</v>
      </c>
      <c r="T48" s="58"/>
      <c r="U48" s="75">
        <v>116.82000000000001</v>
      </c>
      <c r="V48" s="58"/>
      <c r="W48" s="75">
        <v>105.5</v>
      </c>
      <c r="X48" s="58"/>
      <c r="Y48" s="75">
        <v>156.54999999999998</v>
      </c>
      <c r="Z48" s="58"/>
      <c r="AA48" s="75">
        <v>172.47</v>
      </c>
      <c r="AB48" s="75">
        <v>98.75</v>
      </c>
      <c r="AC48" s="58"/>
      <c r="AD48" s="75">
        <v>109.66000000000001</v>
      </c>
    </row>
    <row r="49" spans="1:30" ht="22.5" x14ac:dyDescent="0.3">
      <c r="A49" s="81">
        <v>46</v>
      </c>
      <c r="B49" s="75">
        <v>132.01</v>
      </c>
      <c r="C49" s="58"/>
      <c r="D49" s="75">
        <v>99.320000000000007</v>
      </c>
      <c r="E49" s="58"/>
      <c r="F49" s="58"/>
      <c r="G49" s="75">
        <v>128</v>
      </c>
      <c r="H49" s="75">
        <v>234.42999999999998</v>
      </c>
      <c r="I49" s="75">
        <v>104.18</v>
      </c>
      <c r="J49" s="58"/>
      <c r="K49" s="75">
        <v>197.31</v>
      </c>
      <c r="L49" s="58"/>
      <c r="M49" s="75">
        <v>202.2</v>
      </c>
      <c r="N49" s="75">
        <v>156.57999999999998</v>
      </c>
      <c r="O49" s="75">
        <v>166.38</v>
      </c>
      <c r="P49" s="58"/>
      <c r="Q49" s="75">
        <v>242.94</v>
      </c>
      <c r="R49" s="58"/>
      <c r="S49" s="75">
        <v>180.54</v>
      </c>
      <c r="T49" s="58"/>
      <c r="U49" s="75">
        <v>118.81</v>
      </c>
      <c r="V49" s="58"/>
      <c r="W49" s="75">
        <v>107.13000000000001</v>
      </c>
      <c r="X49" s="58"/>
      <c r="Y49" s="75">
        <v>159.62</v>
      </c>
      <c r="Z49" s="58"/>
      <c r="AA49" s="75">
        <v>175.63</v>
      </c>
      <c r="AB49" s="75">
        <v>100.16000000000001</v>
      </c>
      <c r="AC49" s="58"/>
      <c r="AD49" s="75">
        <v>111.52000000000001</v>
      </c>
    </row>
    <row r="50" spans="1:30" ht="22.5" x14ac:dyDescent="0.3">
      <c r="A50" s="79">
        <v>47</v>
      </c>
      <c r="B50" s="75">
        <v>134.07</v>
      </c>
      <c r="C50" s="58"/>
      <c r="D50" s="75">
        <v>101</v>
      </c>
      <c r="E50" s="58"/>
      <c r="F50" s="58"/>
      <c r="G50" s="75">
        <v>130.06</v>
      </c>
      <c r="H50" s="75">
        <v>238.73</v>
      </c>
      <c r="I50" s="75">
        <v>105.78</v>
      </c>
      <c r="J50" s="58"/>
      <c r="K50" s="75">
        <v>200.72</v>
      </c>
      <c r="L50" s="58"/>
      <c r="M50" s="75">
        <v>206.01</v>
      </c>
      <c r="N50" s="75">
        <v>159.42999999999998</v>
      </c>
      <c r="O50" s="75">
        <v>169.41</v>
      </c>
      <c r="P50" s="58"/>
      <c r="Q50" s="75">
        <v>247.64</v>
      </c>
      <c r="R50" s="58"/>
      <c r="S50" s="75">
        <v>183.64999999999998</v>
      </c>
      <c r="T50" s="58"/>
      <c r="U50" s="75">
        <v>120.81</v>
      </c>
      <c r="V50" s="58"/>
      <c r="W50" s="75">
        <v>108.76</v>
      </c>
      <c r="X50" s="58"/>
      <c r="Y50" s="75">
        <v>162.69</v>
      </c>
      <c r="Z50" s="58"/>
      <c r="AA50" s="75">
        <v>178.81</v>
      </c>
      <c r="AB50" s="75">
        <v>101.57000000000001</v>
      </c>
      <c r="AC50" s="58"/>
      <c r="AD50" s="75">
        <v>113.38000000000001</v>
      </c>
    </row>
    <row r="51" spans="1:30" ht="22.5" x14ac:dyDescent="0.3">
      <c r="A51" s="79">
        <v>48</v>
      </c>
      <c r="B51" s="75">
        <v>136.13999999999999</v>
      </c>
      <c r="C51" s="58"/>
      <c r="D51" s="75">
        <v>102.68</v>
      </c>
      <c r="E51" s="58"/>
      <c r="F51" s="58"/>
      <c r="G51" s="75">
        <v>132.13</v>
      </c>
      <c r="H51" s="75">
        <v>243.03</v>
      </c>
      <c r="I51" s="75">
        <v>107.38000000000001</v>
      </c>
      <c r="J51" s="58"/>
      <c r="K51" s="75">
        <v>204.14999999999998</v>
      </c>
      <c r="L51" s="58"/>
      <c r="M51" s="75">
        <v>209.82</v>
      </c>
      <c r="N51" s="75">
        <v>162.28</v>
      </c>
      <c r="O51" s="75">
        <v>172.44</v>
      </c>
      <c r="P51" s="58"/>
      <c r="Q51" s="75">
        <v>252.32999999999998</v>
      </c>
      <c r="R51" s="58"/>
      <c r="S51" s="75">
        <v>186.75</v>
      </c>
      <c r="T51" s="58"/>
      <c r="U51" s="75">
        <v>122.80000000000001</v>
      </c>
      <c r="V51" s="58"/>
      <c r="W51" s="75">
        <v>110.4</v>
      </c>
      <c r="X51" s="58"/>
      <c r="Y51" s="75">
        <v>165.76</v>
      </c>
      <c r="Z51" s="58"/>
      <c r="AA51" s="75">
        <v>181.98999999999998</v>
      </c>
      <c r="AB51" s="75">
        <v>102.96000000000001</v>
      </c>
      <c r="AC51" s="58"/>
      <c r="AD51" s="75">
        <v>115.24000000000001</v>
      </c>
    </row>
    <row r="52" spans="1:30" ht="22.5" x14ac:dyDescent="0.3">
      <c r="A52" s="79">
        <v>49</v>
      </c>
      <c r="B52" s="75">
        <v>138.19999999999999</v>
      </c>
      <c r="C52" s="58"/>
      <c r="D52" s="75">
        <v>104.37</v>
      </c>
      <c r="E52" s="58"/>
      <c r="F52" s="58"/>
      <c r="G52" s="75">
        <v>134.19999999999999</v>
      </c>
      <c r="H52" s="75">
        <v>247.32</v>
      </c>
      <c r="I52" s="75">
        <v>108.98</v>
      </c>
      <c r="J52" s="58"/>
      <c r="K52" s="75">
        <v>207.56</v>
      </c>
      <c r="L52" s="58"/>
      <c r="M52" s="75">
        <v>213.63</v>
      </c>
      <c r="N52" s="75">
        <v>165.14</v>
      </c>
      <c r="O52" s="75">
        <v>175.47</v>
      </c>
      <c r="P52" s="58"/>
      <c r="Q52" s="75">
        <v>257.02999999999997</v>
      </c>
      <c r="R52" s="58"/>
      <c r="S52" s="75">
        <v>189.84</v>
      </c>
      <c r="T52" s="58"/>
      <c r="U52" s="75">
        <v>124.79</v>
      </c>
      <c r="V52" s="58"/>
      <c r="W52" s="75">
        <v>112.03</v>
      </c>
      <c r="X52" s="58"/>
      <c r="Y52" s="75">
        <v>168.82999999999998</v>
      </c>
      <c r="Z52" s="58"/>
      <c r="AA52" s="75">
        <v>185.16</v>
      </c>
      <c r="AB52" s="75">
        <v>104.36</v>
      </c>
      <c r="AC52" s="58"/>
      <c r="AD52" s="75">
        <v>117.11</v>
      </c>
    </row>
    <row r="53" spans="1:30" ht="22.5" x14ac:dyDescent="0.3">
      <c r="A53" s="79">
        <v>50</v>
      </c>
      <c r="B53" s="75">
        <v>140.26</v>
      </c>
      <c r="C53" s="58"/>
      <c r="D53" s="75">
        <v>106.05000000000001</v>
      </c>
      <c r="E53" s="58"/>
      <c r="F53" s="58"/>
      <c r="G53" s="75">
        <v>136.26</v>
      </c>
      <c r="H53" s="75">
        <v>251.62</v>
      </c>
      <c r="I53" s="75">
        <v>110.60000000000001</v>
      </c>
      <c r="J53" s="58"/>
      <c r="K53" s="75">
        <v>210.98</v>
      </c>
      <c r="L53" s="58"/>
      <c r="M53" s="75">
        <v>217.44</v>
      </c>
      <c r="N53" s="75">
        <v>168</v>
      </c>
      <c r="O53" s="75">
        <v>178.5</v>
      </c>
      <c r="P53" s="58"/>
      <c r="Q53" s="75">
        <v>261.73</v>
      </c>
      <c r="R53" s="58"/>
      <c r="S53" s="75">
        <v>192.94</v>
      </c>
      <c r="T53" s="58"/>
      <c r="U53" s="75">
        <v>126.79</v>
      </c>
      <c r="V53" s="58"/>
      <c r="W53" s="75">
        <v>113.66000000000001</v>
      </c>
      <c r="X53" s="58"/>
      <c r="Y53" s="75">
        <v>171.89999999999998</v>
      </c>
      <c r="Z53" s="58"/>
      <c r="AA53" s="75">
        <v>188.32999999999998</v>
      </c>
      <c r="AB53" s="75">
        <v>105.77000000000001</v>
      </c>
      <c r="AC53" s="58"/>
      <c r="AD53" s="75">
        <v>118.97</v>
      </c>
    </row>
    <row r="54" spans="1:30" ht="22.5" x14ac:dyDescent="0.3">
      <c r="A54" s="81">
        <v>51</v>
      </c>
      <c r="B54" s="75">
        <v>142.32</v>
      </c>
      <c r="C54" s="58"/>
      <c r="D54" s="75">
        <v>107.73</v>
      </c>
      <c r="E54" s="58"/>
      <c r="F54" s="58"/>
      <c r="G54" s="75">
        <v>138.32999999999998</v>
      </c>
      <c r="H54" s="75">
        <v>255.92</v>
      </c>
      <c r="I54" s="75">
        <v>112.2</v>
      </c>
      <c r="J54" s="58"/>
      <c r="K54" s="75">
        <v>214.39999999999998</v>
      </c>
      <c r="L54" s="58"/>
      <c r="M54" s="75">
        <v>221.26</v>
      </c>
      <c r="N54" s="75">
        <v>170.85</v>
      </c>
      <c r="O54" s="75">
        <v>181.53</v>
      </c>
      <c r="P54" s="58"/>
      <c r="Q54" s="75">
        <v>266.43</v>
      </c>
      <c r="R54" s="58"/>
      <c r="S54" s="75">
        <v>196.03</v>
      </c>
      <c r="T54" s="58"/>
      <c r="U54" s="75">
        <v>128.78</v>
      </c>
      <c r="V54" s="58"/>
      <c r="W54" s="75">
        <v>115.29</v>
      </c>
      <c r="X54" s="58"/>
      <c r="Y54" s="75">
        <v>174.97</v>
      </c>
      <c r="Z54" s="58"/>
      <c r="AA54" s="75">
        <v>191.5</v>
      </c>
      <c r="AB54" s="75">
        <v>107.16000000000001</v>
      </c>
      <c r="AC54" s="58"/>
      <c r="AD54" s="75">
        <v>120.84</v>
      </c>
    </row>
    <row r="55" spans="1:30" ht="22.5" x14ac:dyDescent="0.3">
      <c r="A55" s="79">
        <v>52</v>
      </c>
      <c r="B55" s="75">
        <v>144.38999999999999</v>
      </c>
      <c r="C55" s="58"/>
      <c r="D55" s="75">
        <v>109.42</v>
      </c>
      <c r="E55" s="58"/>
      <c r="F55" s="58"/>
      <c r="G55" s="75">
        <v>140.39999999999998</v>
      </c>
      <c r="H55" s="75">
        <v>260.21999999999997</v>
      </c>
      <c r="I55" s="75">
        <v>113.80000000000001</v>
      </c>
      <c r="J55" s="58"/>
      <c r="K55" s="75">
        <v>217.82999999999998</v>
      </c>
      <c r="L55" s="58"/>
      <c r="M55" s="75">
        <v>225.07</v>
      </c>
      <c r="N55" s="75">
        <v>173.7</v>
      </c>
      <c r="O55" s="75">
        <v>184.56</v>
      </c>
      <c r="P55" s="58"/>
      <c r="Q55" s="75">
        <v>271.12</v>
      </c>
      <c r="R55" s="58"/>
      <c r="S55" s="75">
        <v>199.13</v>
      </c>
      <c r="T55" s="58"/>
      <c r="U55" s="75">
        <v>130.76999999999998</v>
      </c>
      <c r="V55" s="58"/>
      <c r="W55" s="75">
        <v>116.92</v>
      </c>
      <c r="X55" s="58"/>
      <c r="Y55" s="75">
        <v>178.04</v>
      </c>
      <c r="Z55" s="58"/>
      <c r="AA55" s="75">
        <v>194.67999999999998</v>
      </c>
      <c r="AB55" s="75">
        <v>108.56</v>
      </c>
      <c r="AC55" s="58"/>
      <c r="AD55" s="75">
        <v>122.7</v>
      </c>
    </row>
    <row r="56" spans="1:30" ht="22.5" x14ac:dyDescent="0.3">
      <c r="A56" s="79">
        <v>53</v>
      </c>
      <c r="B56" s="75">
        <v>146.44999999999999</v>
      </c>
      <c r="C56" s="58"/>
      <c r="D56" s="75">
        <v>111.10000000000001</v>
      </c>
      <c r="E56" s="58"/>
      <c r="F56" s="58"/>
      <c r="G56" s="75">
        <v>142.47</v>
      </c>
      <c r="H56" s="75">
        <v>264.52999999999997</v>
      </c>
      <c r="I56" s="75">
        <v>115.4</v>
      </c>
      <c r="J56" s="58"/>
      <c r="K56" s="75">
        <v>221.23</v>
      </c>
      <c r="L56" s="58"/>
      <c r="M56" s="75">
        <v>228.88</v>
      </c>
      <c r="N56" s="75">
        <v>176.56</v>
      </c>
      <c r="O56" s="75">
        <v>187.59</v>
      </c>
      <c r="P56" s="58"/>
      <c r="Q56" s="75">
        <v>275.82</v>
      </c>
      <c r="R56" s="58"/>
      <c r="S56" s="75">
        <v>202.23</v>
      </c>
      <c r="T56" s="58"/>
      <c r="U56" s="75">
        <v>132.76999999999998</v>
      </c>
      <c r="V56" s="58"/>
      <c r="W56" s="75">
        <v>118.55000000000001</v>
      </c>
      <c r="X56" s="58"/>
      <c r="Y56" s="75">
        <v>181.10999999999999</v>
      </c>
      <c r="Z56" s="58"/>
      <c r="AA56" s="75">
        <v>197.85999999999999</v>
      </c>
      <c r="AB56" s="75">
        <v>109.97</v>
      </c>
      <c r="AC56" s="58"/>
      <c r="AD56" s="75">
        <v>124.56</v>
      </c>
    </row>
    <row r="57" spans="1:30" ht="22.5" x14ac:dyDescent="0.3">
      <c r="A57" s="79">
        <v>54</v>
      </c>
      <c r="B57" s="75">
        <v>148.51999999999998</v>
      </c>
      <c r="C57" s="58"/>
      <c r="D57" s="75">
        <v>112.78</v>
      </c>
      <c r="E57" s="58"/>
      <c r="F57" s="58"/>
      <c r="G57" s="75">
        <v>144.54</v>
      </c>
      <c r="H57" s="75">
        <v>268.83</v>
      </c>
      <c r="I57" s="75">
        <v>117</v>
      </c>
      <c r="J57" s="58"/>
      <c r="K57" s="75">
        <v>224.66</v>
      </c>
      <c r="L57" s="58"/>
      <c r="M57" s="75">
        <v>232.69</v>
      </c>
      <c r="N57" s="75">
        <v>179.41</v>
      </c>
      <c r="O57" s="75">
        <v>190.62</v>
      </c>
      <c r="P57" s="58"/>
      <c r="Q57" s="75">
        <v>280.52</v>
      </c>
      <c r="R57" s="58"/>
      <c r="S57" s="75">
        <v>205.32</v>
      </c>
      <c r="T57" s="58"/>
      <c r="U57" s="75">
        <v>134.76</v>
      </c>
      <c r="V57" s="58"/>
      <c r="W57" s="75">
        <v>120.18</v>
      </c>
      <c r="X57" s="58"/>
      <c r="Y57" s="75">
        <v>184.17999999999998</v>
      </c>
      <c r="Z57" s="58"/>
      <c r="AA57" s="75">
        <v>201.01999999999998</v>
      </c>
      <c r="AB57" s="75">
        <v>111.36</v>
      </c>
      <c r="AC57" s="58"/>
      <c r="AD57" s="75">
        <v>126.43</v>
      </c>
    </row>
    <row r="58" spans="1:30" ht="22.5" x14ac:dyDescent="0.3">
      <c r="A58" s="79">
        <v>55</v>
      </c>
      <c r="B58" s="75">
        <v>150.57999999999998</v>
      </c>
      <c r="C58" s="58"/>
      <c r="D58" s="75">
        <v>114.47</v>
      </c>
      <c r="E58" s="58"/>
      <c r="F58" s="58"/>
      <c r="G58" s="75">
        <v>146.6</v>
      </c>
      <c r="H58" s="75">
        <v>273.13</v>
      </c>
      <c r="I58" s="75">
        <v>118.60000000000001</v>
      </c>
      <c r="J58" s="58"/>
      <c r="K58" s="75">
        <v>228.07999999999998</v>
      </c>
      <c r="L58" s="58"/>
      <c r="M58" s="75">
        <v>236.5</v>
      </c>
      <c r="N58" s="75">
        <v>182.26999999999998</v>
      </c>
      <c r="O58" s="75">
        <v>193.64999999999998</v>
      </c>
      <c r="P58" s="58"/>
      <c r="Q58" s="75">
        <v>285.21999999999997</v>
      </c>
      <c r="R58" s="58"/>
      <c r="S58" s="75">
        <v>208.42</v>
      </c>
      <c r="T58" s="58"/>
      <c r="U58" s="75">
        <v>136.75</v>
      </c>
      <c r="V58" s="58"/>
      <c r="W58" s="75">
        <v>121.81</v>
      </c>
      <c r="X58" s="58"/>
      <c r="Y58" s="75">
        <v>187.25</v>
      </c>
      <c r="Z58" s="58"/>
      <c r="AA58" s="75">
        <v>204.2</v>
      </c>
      <c r="AB58" s="75">
        <v>112.77000000000001</v>
      </c>
      <c r="AC58" s="58"/>
      <c r="AD58" s="75">
        <v>128.29</v>
      </c>
    </row>
    <row r="59" spans="1:30" ht="22.5" x14ac:dyDescent="0.3">
      <c r="A59" s="81">
        <v>56</v>
      </c>
      <c r="B59" s="75">
        <v>157.32</v>
      </c>
      <c r="C59" s="58"/>
      <c r="D59" s="75">
        <v>116.15</v>
      </c>
      <c r="E59" s="58"/>
      <c r="F59" s="58"/>
      <c r="G59" s="75">
        <v>148.66999999999999</v>
      </c>
      <c r="H59" s="75">
        <v>277.43</v>
      </c>
      <c r="I59" s="75">
        <v>120.2</v>
      </c>
      <c r="J59" s="58"/>
      <c r="K59" s="75">
        <v>231.5</v>
      </c>
      <c r="L59" s="58"/>
      <c r="M59" s="75">
        <v>240.31</v>
      </c>
      <c r="N59" s="75">
        <v>185.12</v>
      </c>
      <c r="O59" s="75">
        <v>196.67999999999998</v>
      </c>
      <c r="P59" s="58"/>
      <c r="Q59" s="75">
        <v>289.90999999999997</v>
      </c>
      <c r="R59" s="58"/>
      <c r="S59" s="75">
        <v>211.53</v>
      </c>
      <c r="T59" s="58"/>
      <c r="U59" s="75">
        <v>138.75</v>
      </c>
      <c r="V59" s="58"/>
      <c r="W59" s="75">
        <v>123.45</v>
      </c>
      <c r="X59" s="58"/>
      <c r="Y59" s="75">
        <v>190.32</v>
      </c>
      <c r="Z59" s="58"/>
      <c r="AA59" s="75">
        <v>207.37</v>
      </c>
      <c r="AB59" s="75">
        <v>114.17</v>
      </c>
      <c r="AC59" s="58"/>
      <c r="AD59" s="75">
        <v>130.14999999999998</v>
      </c>
    </row>
    <row r="60" spans="1:30" ht="22.5" x14ac:dyDescent="0.3">
      <c r="A60" s="79">
        <v>57</v>
      </c>
      <c r="B60" s="75">
        <v>159.44</v>
      </c>
      <c r="C60" s="58"/>
      <c r="D60" s="75">
        <v>117.83</v>
      </c>
      <c r="E60" s="58"/>
      <c r="F60" s="58"/>
      <c r="G60" s="75">
        <v>150.76</v>
      </c>
      <c r="H60" s="75">
        <v>281.73</v>
      </c>
      <c r="I60" s="75">
        <v>121.81</v>
      </c>
      <c r="J60" s="58"/>
      <c r="K60" s="75">
        <v>234.92</v>
      </c>
      <c r="L60" s="58"/>
      <c r="M60" s="75">
        <v>244.12</v>
      </c>
      <c r="N60" s="75">
        <v>187.98</v>
      </c>
      <c r="O60" s="75">
        <v>199.70999999999998</v>
      </c>
      <c r="P60" s="58"/>
      <c r="Q60" s="75">
        <v>294.61</v>
      </c>
      <c r="R60" s="58"/>
      <c r="S60" s="75">
        <v>214.63</v>
      </c>
      <c r="T60" s="58"/>
      <c r="U60" s="75">
        <v>140.73999999999998</v>
      </c>
      <c r="V60" s="58"/>
      <c r="W60" s="75">
        <v>125.08</v>
      </c>
      <c r="X60" s="58"/>
      <c r="Y60" s="75">
        <v>193.39</v>
      </c>
      <c r="Z60" s="58"/>
      <c r="AA60" s="75">
        <v>210.54999999999998</v>
      </c>
      <c r="AB60" s="75">
        <v>115.56</v>
      </c>
      <c r="AC60" s="58"/>
      <c r="AD60" s="75">
        <v>132.01999999999998</v>
      </c>
    </row>
    <row r="61" spans="1:30" ht="22.5" x14ac:dyDescent="0.3">
      <c r="A61" s="79">
        <v>58</v>
      </c>
      <c r="B61" s="75">
        <v>161.57</v>
      </c>
      <c r="C61" s="58"/>
      <c r="D61" s="75">
        <v>119.52000000000001</v>
      </c>
      <c r="E61" s="58"/>
      <c r="F61" s="58"/>
      <c r="G61" s="75">
        <v>152.82999999999998</v>
      </c>
      <c r="H61" s="75">
        <v>286.02</v>
      </c>
      <c r="I61" s="75">
        <v>123.41000000000001</v>
      </c>
      <c r="J61" s="58"/>
      <c r="K61" s="75">
        <v>238.34</v>
      </c>
      <c r="L61" s="58"/>
      <c r="M61" s="75">
        <v>247.92999999999998</v>
      </c>
      <c r="N61" s="75">
        <v>190.82999999999998</v>
      </c>
      <c r="O61" s="75">
        <v>202.73999999999998</v>
      </c>
      <c r="P61" s="58"/>
      <c r="Q61" s="75">
        <v>299.31</v>
      </c>
      <c r="R61" s="58"/>
      <c r="S61" s="75">
        <v>217.73</v>
      </c>
      <c r="T61" s="58"/>
      <c r="U61" s="75">
        <v>142.72999999999999</v>
      </c>
      <c r="V61" s="58"/>
      <c r="W61" s="75">
        <v>126.71000000000001</v>
      </c>
      <c r="X61" s="58"/>
      <c r="Y61" s="75">
        <v>196.45999999999998</v>
      </c>
      <c r="Z61" s="58"/>
      <c r="AA61" s="75">
        <v>213.73</v>
      </c>
      <c r="AB61" s="75">
        <v>116.97</v>
      </c>
      <c r="AC61" s="58"/>
      <c r="AD61" s="75">
        <v>133.88</v>
      </c>
    </row>
    <row r="62" spans="1:30" ht="22.5" x14ac:dyDescent="0.3">
      <c r="A62" s="79">
        <v>59</v>
      </c>
      <c r="B62" s="75">
        <v>163.69</v>
      </c>
      <c r="C62" s="58"/>
      <c r="D62" s="75">
        <v>121.2</v>
      </c>
      <c r="E62" s="58"/>
      <c r="F62" s="58"/>
      <c r="G62" s="75">
        <v>154.89999999999998</v>
      </c>
      <c r="H62" s="75">
        <v>290.32</v>
      </c>
      <c r="I62" s="75">
        <v>125.01</v>
      </c>
      <c r="J62" s="58"/>
      <c r="K62" s="75">
        <v>241.76</v>
      </c>
      <c r="L62" s="58"/>
      <c r="M62" s="75">
        <v>251.73999999999998</v>
      </c>
      <c r="N62" s="75">
        <v>193.69</v>
      </c>
      <c r="O62" s="75">
        <v>205.76999999999998</v>
      </c>
      <c r="P62" s="58"/>
      <c r="Q62" s="75">
        <v>304</v>
      </c>
      <c r="R62" s="58"/>
      <c r="S62" s="75">
        <v>220.82</v>
      </c>
      <c r="T62" s="58"/>
      <c r="U62" s="75">
        <v>144.72</v>
      </c>
      <c r="V62" s="58"/>
      <c r="W62" s="75">
        <v>128.34</v>
      </c>
      <c r="X62" s="58"/>
      <c r="Y62" s="75">
        <v>199.53</v>
      </c>
      <c r="Z62" s="58"/>
      <c r="AA62" s="75">
        <v>216.89</v>
      </c>
      <c r="AB62" s="75">
        <v>118.38000000000001</v>
      </c>
      <c r="AC62" s="58"/>
      <c r="AD62" s="75">
        <v>135.73999999999998</v>
      </c>
    </row>
    <row r="63" spans="1:30" ht="22.5" x14ac:dyDescent="0.3">
      <c r="A63" s="79">
        <v>60</v>
      </c>
      <c r="B63" s="75">
        <v>165.82999999999998</v>
      </c>
      <c r="C63" s="58"/>
      <c r="D63" s="75">
        <v>122.88000000000001</v>
      </c>
      <c r="E63" s="58"/>
      <c r="F63" s="58"/>
      <c r="G63" s="75">
        <v>156.95999999999998</v>
      </c>
      <c r="H63" s="75">
        <v>294.62</v>
      </c>
      <c r="I63" s="75">
        <v>126.61</v>
      </c>
      <c r="J63" s="58"/>
      <c r="K63" s="75">
        <v>245.17999999999998</v>
      </c>
      <c r="L63" s="58"/>
      <c r="M63" s="75">
        <v>255.56</v>
      </c>
      <c r="N63" s="75">
        <v>196.54</v>
      </c>
      <c r="O63" s="75">
        <v>208.79999999999998</v>
      </c>
      <c r="P63" s="58"/>
      <c r="Q63" s="75">
        <v>308.7</v>
      </c>
      <c r="R63" s="58"/>
      <c r="S63" s="75">
        <v>223.92</v>
      </c>
      <c r="T63" s="58"/>
      <c r="U63" s="75">
        <v>146.72</v>
      </c>
      <c r="V63" s="58"/>
      <c r="W63" s="75">
        <v>129.97</v>
      </c>
      <c r="X63" s="58"/>
      <c r="Y63" s="75">
        <v>202.6</v>
      </c>
      <c r="Z63" s="58"/>
      <c r="AA63" s="75">
        <v>220.07</v>
      </c>
      <c r="AB63" s="75">
        <v>119.77000000000001</v>
      </c>
      <c r="AC63" s="58"/>
      <c r="AD63" s="75">
        <v>137.60999999999999</v>
      </c>
    </row>
    <row r="64" spans="1:30" ht="22.5" x14ac:dyDescent="0.3">
      <c r="A64" s="81">
        <v>61</v>
      </c>
      <c r="B64" s="75">
        <v>167.95</v>
      </c>
      <c r="C64" s="58"/>
      <c r="D64" s="75">
        <v>124.57000000000001</v>
      </c>
      <c r="E64" s="58"/>
      <c r="F64" s="58"/>
      <c r="G64" s="75">
        <v>159.03</v>
      </c>
      <c r="H64" s="75">
        <v>298.93</v>
      </c>
      <c r="I64" s="75">
        <v>128.20999999999998</v>
      </c>
      <c r="J64" s="58"/>
      <c r="K64" s="75">
        <v>248.6</v>
      </c>
      <c r="L64" s="58"/>
      <c r="M64" s="75">
        <v>259.37</v>
      </c>
      <c r="N64" s="75">
        <v>199.39999999999998</v>
      </c>
      <c r="O64" s="75">
        <v>211.82999999999998</v>
      </c>
      <c r="P64" s="58"/>
      <c r="Q64" s="75">
        <v>313.39999999999998</v>
      </c>
      <c r="R64" s="58"/>
      <c r="S64" s="75">
        <v>227.01999999999998</v>
      </c>
      <c r="T64" s="58"/>
      <c r="U64" s="75">
        <v>148.70999999999998</v>
      </c>
      <c r="V64" s="58"/>
      <c r="W64" s="75">
        <v>131.6</v>
      </c>
      <c r="X64" s="58"/>
      <c r="Y64" s="75">
        <v>205.67</v>
      </c>
      <c r="Z64" s="58"/>
      <c r="AA64" s="75">
        <v>223.25</v>
      </c>
      <c r="AB64" s="75">
        <v>121.17</v>
      </c>
      <c r="AC64" s="58"/>
      <c r="AD64" s="75">
        <v>139.47</v>
      </c>
    </row>
    <row r="65" spans="1:30" ht="22.5" x14ac:dyDescent="0.3">
      <c r="A65" s="79">
        <v>62</v>
      </c>
      <c r="B65" s="75">
        <v>170.07999999999998</v>
      </c>
      <c r="C65" s="58"/>
      <c r="D65" s="75">
        <v>126.25</v>
      </c>
      <c r="E65" s="58"/>
      <c r="F65" s="58"/>
      <c r="G65" s="75">
        <v>161.1</v>
      </c>
      <c r="H65" s="75">
        <v>303.23</v>
      </c>
      <c r="I65" s="75">
        <v>129.81</v>
      </c>
      <c r="J65" s="58"/>
      <c r="K65" s="75">
        <v>252.03</v>
      </c>
      <c r="L65" s="58"/>
      <c r="M65" s="75">
        <v>263.18</v>
      </c>
      <c r="N65" s="75">
        <v>202.25</v>
      </c>
      <c r="O65" s="75">
        <v>214.85999999999999</v>
      </c>
      <c r="P65" s="58"/>
      <c r="Q65" s="75">
        <v>318.09999999999997</v>
      </c>
      <c r="R65" s="58"/>
      <c r="S65" s="75">
        <v>230.10999999999999</v>
      </c>
      <c r="T65" s="58"/>
      <c r="U65" s="75">
        <v>150.69999999999999</v>
      </c>
      <c r="V65" s="58"/>
      <c r="W65" s="75">
        <v>133.22999999999999</v>
      </c>
      <c r="X65" s="58"/>
      <c r="Y65" s="75">
        <v>208.73999999999998</v>
      </c>
      <c r="Z65" s="58"/>
      <c r="AA65" s="75">
        <v>226.42</v>
      </c>
      <c r="AB65" s="75">
        <v>122.58</v>
      </c>
      <c r="AC65" s="58"/>
      <c r="AD65" s="75">
        <v>141.32999999999998</v>
      </c>
    </row>
    <row r="66" spans="1:30" ht="22.5" x14ac:dyDescent="0.3">
      <c r="A66" s="79">
        <v>63</v>
      </c>
      <c r="B66" s="75">
        <v>172.2</v>
      </c>
      <c r="C66" s="58"/>
      <c r="D66" s="75">
        <v>127.93</v>
      </c>
      <c r="E66" s="58"/>
      <c r="F66" s="58"/>
      <c r="G66" s="75">
        <v>163.16999999999999</v>
      </c>
      <c r="H66" s="75">
        <v>307.52999999999997</v>
      </c>
      <c r="I66" s="75">
        <v>131.41999999999999</v>
      </c>
      <c r="J66" s="58"/>
      <c r="K66" s="75">
        <v>255.44</v>
      </c>
      <c r="L66" s="58"/>
      <c r="M66" s="75">
        <v>266.99</v>
      </c>
      <c r="N66" s="75">
        <v>205.10999999999999</v>
      </c>
      <c r="O66" s="75">
        <v>217.89</v>
      </c>
      <c r="P66" s="58"/>
      <c r="Q66" s="75">
        <v>322.78999999999996</v>
      </c>
      <c r="R66" s="58"/>
      <c r="S66" s="75">
        <v>233.20999999999998</v>
      </c>
      <c r="T66" s="58"/>
      <c r="U66" s="75">
        <v>152.69999999999999</v>
      </c>
      <c r="V66" s="58"/>
      <c r="W66" s="75">
        <v>134.85999999999999</v>
      </c>
      <c r="X66" s="58"/>
      <c r="Y66" s="75">
        <v>211.82</v>
      </c>
      <c r="Z66" s="58"/>
      <c r="AA66" s="75">
        <v>229.59</v>
      </c>
      <c r="AB66" s="75">
        <v>123.97</v>
      </c>
      <c r="AC66" s="58"/>
      <c r="AD66" s="75">
        <v>143.19</v>
      </c>
    </row>
    <row r="67" spans="1:30" ht="22.5" x14ac:dyDescent="0.3">
      <c r="A67" s="79">
        <v>64</v>
      </c>
      <c r="B67" s="75">
        <v>174.32999999999998</v>
      </c>
      <c r="C67" s="58"/>
      <c r="D67" s="75">
        <v>129.62</v>
      </c>
      <c r="E67" s="58"/>
      <c r="F67" s="58"/>
      <c r="G67" s="75">
        <v>165.23999999999998</v>
      </c>
      <c r="H67" s="75">
        <v>311.83</v>
      </c>
      <c r="I67" s="75">
        <v>133.01999999999998</v>
      </c>
      <c r="J67" s="58"/>
      <c r="K67" s="75">
        <v>258.87</v>
      </c>
      <c r="L67" s="58"/>
      <c r="M67" s="75">
        <v>270.8</v>
      </c>
      <c r="N67" s="75">
        <v>207.95999999999998</v>
      </c>
      <c r="O67" s="75">
        <v>220.92</v>
      </c>
      <c r="P67" s="58"/>
      <c r="Q67" s="75">
        <v>327.49</v>
      </c>
      <c r="R67" s="58"/>
      <c r="S67" s="75">
        <v>236.31</v>
      </c>
      <c r="T67" s="58"/>
      <c r="U67" s="75">
        <v>154.69</v>
      </c>
      <c r="V67" s="58"/>
      <c r="W67" s="75">
        <v>136.48999999999998</v>
      </c>
      <c r="X67" s="58"/>
      <c r="Y67" s="75">
        <v>214.89</v>
      </c>
      <c r="Z67" s="58"/>
      <c r="AA67" s="75">
        <v>232.76</v>
      </c>
      <c r="AB67" s="75">
        <v>125.38000000000001</v>
      </c>
      <c r="AC67" s="58"/>
      <c r="AD67" s="75">
        <v>145.06</v>
      </c>
    </row>
    <row r="68" spans="1:30" ht="22.5" x14ac:dyDescent="0.3">
      <c r="A68" s="79">
        <v>65</v>
      </c>
      <c r="B68" s="75">
        <v>176.45999999999998</v>
      </c>
      <c r="C68" s="58"/>
      <c r="D68" s="75">
        <v>131.29999999999998</v>
      </c>
      <c r="E68" s="58"/>
      <c r="F68" s="58"/>
      <c r="G68" s="75">
        <v>167.31</v>
      </c>
      <c r="H68" s="75">
        <v>316.14</v>
      </c>
      <c r="I68" s="75">
        <v>134.62</v>
      </c>
      <c r="J68" s="58"/>
      <c r="K68" s="75">
        <v>262.28999999999996</v>
      </c>
      <c r="L68" s="58"/>
      <c r="M68" s="75">
        <v>274.61</v>
      </c>
      <c r="N68" s="75">
        <v>210.82</v>
      </c>
      <c r="O68" s="75">
        <v>223.95</v>
      </c>
      <c r="P68" s="58"/>
      <c r="Q68" s="75">
        <v>332.19</v>
      </c>
      <c r="R68" s="58"/>
      <c r="S68" s="75">
        <v>239.42</v>
      </c>
      <c r="T68" s="58"/>
      <c r="U68" s="75">
        <v>156.67999999999998</v>
      </c>
      <c r="V68" s="58"/>
      <c r="W68" s="75">
        <v>138.12</v>
      </c>
      <c r="X68" s="58"/>
      <c r="Y68" s="75">
        <v>217.95999999999998</v>
      </c>
      <c r="Z68" s="58"/>
      <c r="AA68" s="75">
        <v>235.94</v>
      </c>
      <c r="AB68" s="75">
        <v>126.78</v>
      </c>
      <c r="AC68" s="58"/>
      <c r="AD68" s="75">
        <v>146.91999999999999</v>
      </c>
    </row>
    <row r="69" spans="1:30" ht="22.5" x14ac:dyDescent="0.3">
      <c r="A69" s="79">
        <v>66</v>
      </c>
      <c r="B69" s="75">
        <v>178.57999999999998</v>
      </c>
      <c r="C69" s="58"/>
      <c r="D69" s="75">
        <v>132.97999999999999</v>
      </c>
      <c r="E69" s="58"/>
      <c r="F69" s="58"/>
      <c r="G69" s="75">
        <v>169.38</v>
      </c>
      <c r="H69" s="75">
        <v>320.44</v>
      </c>
      <c r="I69" s="75">
        <v>136.22</v>
      </c>
      <c r="J69" s="58"/>
      <c r="K69" s="75">
        <v>265.7</v>
      </c>
      <c r="L69" s="58"/>
      <c r="M69" s="75">
        <v>278.42</v>
      </c>
      <c r="N69" s="75">
        <v>213.67</v>
      </c>
      <c r="O69" s="75">
        <v>226.98</v>
      </c>
      <c r="P69" s="58"/>
      <c r="Q69" s="75">
        <v>336.89</v>
      </c>
      <c r="R69" s="58"/>
      <c r="S69" s="75">
        <v>242.51999999999998</v>
      </c>
      <c r="T69" s="58"/>
      <c r="U69" s="75">
        <v>158.67999999999998</v>
      </c>
      <c r="V69" s="58"/>
      <c r="W69" s="75">
        <v>139.76</v>
      </c>
      <c r="X69" s="58"/>
      <c r="Y69" s="75">
        <v>221.03</v>
      </c>
      <c r="Z69" s="58"/>
      <c r="AA69" s="75">
        <v>239.12</v>
      </c>
      <c r="AB69" s="75">
        <v>128.16999999999999</v>
      </c>
      <c r="AC69" s="58"/>
      <c r="AD69" s="75">
        <v>148.79</v>
      </c>
    </row>
    <row r="70" spans="1:30" ht="22.5" x14ac:dyDescent="0.3">
      <c r="A70" s="79">
        <v>67</v>
      </c>
      <c r="B70" s="75"/>
      <c r="C70" s="58"/>
      <c r="D70" s="75">
        <v>134.66999999999999</v>
      </c>
      <c r="E70" s="58"/>
      <c r="F70" s="58"/>
      <c r="G70" s="75">
        <v>171.45</v>
      </c>
      <c r="H70" s="75">
        <v>324.71999999999997</v>
      </c>
      <c r="I70" s="75">
        <v>137.82</v>
      </c>
      <c r="J70" s="58"/>
      <c r="K70" s="75">
        <v>269.13</v>
      </c>
      <c r="L70" s="58"/>
      <c r="M70" s="75">
        <v>282.23</v>
      </c>
      <c r="N70" s="75">
        <v>216.53</v>
      </c>
      <c r="O70" s="75">
        <v>230.01</v>
      </c>
      <c r="P70" s="58"/>
      <c r="Q70" s="75"/>
      <c r="R70" s="58"/>
      <c r="S70" s="75"/>
      <c r="T70" s="58"/>
      <c r="U70" s="75"/>
      <c r="V70" s="58"/>
      <c r="W70" s="75"/>
      <c r="X70" s="58"/>
      <c r="Y70" s="75">
        <v>224.1</v>
      </c>
      <c r="Z70" s="58"/>
      <c r="AA70" s="75"/>
      <c r="AB70" s="75">
        <v>129.57999999999998</v>
      </c>
      <c r="AC70" s="58"/>
      <c r="AD70" s="75"/>
    </row>
    <row r="71" spans="1:30" ht="22.5" x14ac:dyDescent="0.3">
      <c r="A71" s="79">
        <v>68</v>
      </c>
      <c r="B71" s="75"/>
      <c r="C71" s="58"/>
      <c r="D71" s="75">
        <v>136.35</v>
      </c>
      <c r="E71" s="58"/>
      <c r="F71" s="58"/>
      <c r="G71" s="75">
        <v>173.54</v>
      </c>
      <c r="H71" s="75">
        <v>329.03</v>
      </c>
      <c r="I71" s="75">
        <v>139.41999999999999</v>
      </c>
      <c r="J71" s="58"/>
      <c r="K71" s="75">
        <v>272.53999999999996</v>
      </c>
      <c r="L71" s="58"/>
      <c r="M71" s="75">
        <v>286.03999999999996</v>
      </c>
      <c r="N71" s="75">
        <v>219.38</v>
      </c>
      <c r="O71" s="75">
        <v>233.04</v>
      </c>
      <c r="P71" s="58"/>
      <c r="Q71" s="75"/>
      <c r="R71" s="58"/>
      <c r="S71" s="75"/>
      <c r="T71" s="58"/>
      <c r="U71" s="75"/>
      <c r="V71" s="58"/>
      <c r="W71" s="75"/>
      <c r="X71" s="58"/>
      <c r="Y71" s="75">
        <v>227.17</v>
      </c>
      <c r="Z71" s="58"/>
      <c r="AA71" s="75"/>
      <c r="AB71" s="75">
        <v>130.97</v>
      </c>
      <c r="AC71" s="58"/>
      <c r="AD71" s="75"/>
    </row>
    <row r="72" spans="1:30" ht="22.5" x14ac:dyDescent="0.3">
      <c r="A72" s="79">
        <v>69</v>
      </c>
      <c r="B72" s="75"/>
      <c r="C72" s="58"/>
      <c r="D72" s="75">
        <v>138.03</v>
      </c>
      <c r="E72" s="58"/>
      <c r="F72" s="58"/>
      <c r="G72" s="75">
        <v>175.60999999999999</v>
      </c>
      <c r="H72" s="75">
        <v>333.33</v>
      </c>
      <c r="I72" s="75">
        <v>141.01999999999998</v>
      </c>
      <c r="J72" s="58"/>
      <c r="K72" s="75">
        <v>275.95999999999998</v>
      </c>
      <c r="L72" s="58"/>
      <c r="M72" s="75">
        <v>289.84999999999997</v>
      </c>
      <c r="N72" s="75">
        <v>222.23999999999998</v>
      </c>
      <c r="O72" s="75">
        <v>236.07</v>
      </c>
      <c r="P72" s="58"/>
      <c r="Q72" s="75"/>
      <c r="R72" s="58"/>
      <c r="S72" s="75"/>
      <c r="T72" s="58"/>
      <c r="U72" s="75"/>
      <c r="V72" s="58"/>
      <c r="W72" s="75"/>
      <c r="X72" s="58"/>
      <c r="Y72" s="75">
        <v>230.23999999999998</v>
      </c>
      <c r="Z72" s="58"/>
      <c r="AA72" s="75"/>
      <c r="AB72" s="75">
        <v>132.38</v>
      </c>
      <c r="AC72" s="58"/>
      <c r="AD72" s="75"/>
    </row>
    <row r="73" spans="1:30" thickBot="1" x14ac:dyDescent="0.35">
      <c r="A73" s="82">
        <v>70</v>
      </c>
      <c r="B73" s="83"/>
      <c r="C73" s="58"/>
      <c r="D73" s="83">
        <v>139.72</v>
      </c>
      <c r="E73" s="58"/>
      <c r="F73" s="58"/>
      <c r="G73" s="83">
        <v>177.67999999999998</v>
      </c>
      <c r="H73" s="83">
        <v>337.63</v>
      </c>
      <c r="I73" s="83">
        <v>142.63999999999999</v>
      </c>
      <c r="J73" s="58"/>
      <c r="K73" s="83">
        <v>279.39</v>
      </c>
      <c r="L73" s="58"/>
      <c r="M73" s="83">
        <v>293.67</v>
      </c>
      <c r="N73" s="83">
        <v>225.09</v>
      </c>
      <c r="O73" s="83">
        <v>239.1</v>
      </c>
      <c r="P73" s="58"/>
      <c r="Q73" s="83"/>
      <c r="R73" s="58"/>
      <c r="S73" s="83"/>
      <c r="T73" s="58"/>
      <c r="U73" s="83"/>
      <c r="V73" s="58"/>
      <c r="W73" s="83"/>
      <c r="X73" s="58"/>
      <c r="Y73" s="83">
        <v>233.31</v>
      </c>
      <c r="Z73" s="58"/>
      <c r="AA73" s="83"/>
      <c r="AB73" s="83">
        <v>133.78</v>
      </c>
      <c r="AC73" s="58"/>
      <c r="AD73" s="83"/>
    </row>
    <row r="74" spans="1:30" ht="24" thickBot="1" x14ac:dyDescent="0.4"/>
    <row r="75" spans="1:30" ht="15.75" thickBot="1" x14ac:dyDescent="0.3">
      <c r="C75" s="61"/>
      <c r="E75" s="61"/>
      <c r="F75" s="85"/>
      <c r="J75" s="61"/>
      <c r="L75" s="61"/>
      <c r="P75" s="61"/>
      <c r="R75" s="61"/>
      <c r="T75" s="61"/>
      <c r="V75" s="61"/>
      <c r="X75" s="61"/>
      <c r="Z75" s="61"/>
      <c r="AC75" s="61"/>
    </row>
    <row r="76" spans="1:30" ht="15.75" thickBot="1" x14ac:dyDescent="0.3">
      <c r="C76" s="61"/>
      <c r="E76" s="61"/>
      <c r="F76" s="85"/>
      <c r="J76" s="61"/>
      <c r="L76" s="61"/>
      <c r="P76" s="61"/>
      <c r="R76" s="61"/>
      <c r="T76" s="61"/>
      <c r="V76" s="61"/>
      <c r="X76" s="61"/>
      <c r="Z76" s="61"/>
      <c r="AC76" s="61"/>
    </row>
    <row r="77" spans="1:30" ht="15.75" thickBot="1" x14ac:dyDescent="0.3">
      <c r="C77" s="61"/>
      <c r="E77" s="61"/>
      <c r="F77" s="85"/>
      <c r="J77" s="61"/>
      <c r="L77" s="61"/>
      <c r="P77" s="61"/>
      <c r="R77" s="61"/>
      <c r="T77" s="61"/>
      <c r="V77" s="61"/>
      <c r="X77" s="61"/>
      <c r="Z77" s="61"/>
      <c r="AC77" s="61"/>
    </row>
    <row r="78" spans="1:30" ht="15.75" thickBot="1" x14ac:dyDescent="0.3">
      <c r="C78" s="61"/>
      <c r="E78" s="61"/>
      <c r="F78" s="85"/>
      <c r="J78" s="61"/>
      <c r="L78" s="61"/>
      <c r="P78" s="61"/>
      <c r="R78" s="61"/>
      <c r="T78" s="61"/>
      <c r="V78" s="61"/>
      <c r="X78" s="61"/>
      <c r="Z78" s="61"/>
      <c r="AC78" s="61"/>
    </row>
    <row r="79" spans="1:30" ht="15.75" thickBot="1" x14ac:dyDescent="0.3">
      <c r="C79" s="61"/>
      <c r="E79" s="61"/>
      <c r="F79" s="85"/>
      <c r="J79" s="61"/>
      <c r="L79" s="61"/>
      <c r="P79" s="61"/>
      <c r="R79" s="61"/>
      <c r="T79" s="61"/>
      <c r="V79" s="61"/>
      <c r="X79" s="61"/>
      <c r="Z79" s="61"/>
      <c r="AC79" s="61"/>
    </row>
    <row r="80" spans="1:30" ht="15.75" thickBot="1" x14ac:dyDescent="0.3">
      <c r="C80" s="61"/>
      <c r="E80" s="61"/>
      <c r="F80" s="85"/>
      <c r="J80" s="61"/>
      <c r="L80" s="61"/>
      <c r="P80" s="61"/>
      <c r="R80" s="61"/>
      <c r="T80" s="61"/>
      <c r="V80" s="61"/>
      <c r="X80" s="61"/>
      <c r="Z80" s="61"/>
      <c r="AC80" s="61"/>
    </row>
    <row r="81" spans="3:29" ht="15.75" thickBot="1" x14ac:dyDescent="0.3">
      <c r="C81" s="61"/>
      <c r="E81" s="61"/>
      <c r="F81" s="85"/>
      <c r="J81" s="61"/>
      <c r="L81" s="61"/>
      <c r="P81" s="61"/>
      <c r="R81" s="61"/>
      <c r="T81" s="61"/>
      <c r="V81" s="61"/>
      <c r="X81" s="61"/>
      <c r="Z81" s="61"/>
      <c r="AC81" s="61"/>
    </row>
    <row r="82" spans="3:29" ht="15.75" thickBot="1" x14ac:dyDescent="0.3">
      <c r="C82" s="61"/>
      <c r="E82" s="61"/>
      <c r="F82" s="85"/>
      <c r="J82" s="61"/>
      <c r="L82" s="61"/>
      <c r="P82" s="61"/>
      <c r="R82" s="61"/>
      <c r="T82" s="61"/>
      <c r="V82" s="61"/>
      <c r="X82" s="61"/>
      <c r="Z82" s="61"/>
      <c r="AC82" s="61"/>
    </row>
    <row r="83" spans="3:29" ht="15.75" thickBot="1" x14ac:dyDescent="0.3">
      <c r="C83" s="61"/>
      <c r="E83" s="61"/>
      <c r="F83" s="85"/>
      <c r="J83" s="61"/>
      <c r="L83" s="61"/>
      <c r="P83" s="61"/>
      <c r="R83" s="61"/>
      <c r="T83" s="61"/>
      <c r="V83" s="61"/>
      <c r="X83" s="61"/>
      <c r="Z83" s="61"/>
      <c r="AC83" s="61"/>
    </row>
    <row r="84" spans="3:29" ht="15.75" thickBot="1" x14ac:dyDescent="0.3">
      <c r="C84" s="61"/>
      <c r="E84" s="61"/>
      <c r="F84" s="85"/>
      <c r="J84" s="61"/>
      <c r="L84" s="61"/>
      <c r="P84" s="61"/>
      <c r="R84" s="61"/>
      <c r="T84" s="61"/>
      <c r="V84" s="61"/>
      <c r="X84" s="61"/>
      <c r="Z84" s="61"/>
      <c r="AC84" s="61"/>
    </row>
    <row r="85" spans="3:29" ht="15.75" thickBot="1" x14ac:dyDescent="0.3">
      <c r="C85" s="61"/>
      <c r="E85" s="61"/>
      <c r="F85" s="85"/>
      <c r="J85" s="61"/>
      <c r="L85" s="61"/>
      <c r="P85" s="61"/>
      <c r="R85" s="61"/>
      <c r="T85" s="61"/>
      <c r="V85" s="61"/>
      <c r="X85" s="61"/>
      <c r="Z85" s="61"/>
      <c r="AC85" s="61"/>
    </row>
    <row r="86" spans="3:29" ht="15.75" thickBot="1" x14ac:dyDescent="0.3">
      <c r="C86" s="61"/>
      <c r="E86" s="61"/>
      <c r="F86" s="85"/>
      <c r="J86" s="61"/>
      <c r="L86" s="61"/>
      <c r="P86" s="61"/>
      <c r="R86" s="61"/>
      <c r="T86" s="61"/>
      <c r="V86" s="61"/>
      <c r="X86" s="61"/>
      <c r="Z86" s="61"/>
      <c r="AC86" s="61"/>
    </row>
    <row r="87" spans="3:29" ht="15.75" thickBot="1" x14ac:dyDescent="0.3">
      <c r="C87" s="61"/>
      <c r="E87" s="61"/>
      <c r="F87" s="85"/>
      <c r="J87" s="61"/>
      <c r="L87" s="61"/>
      <c r="P87" s="61"/>
      <c r="R87" s="61"/>
      <c r="T87" s="61"/>
      <c r="V87" s="61"/>
      <c r="X87" s="61"/>
      <c r="Z87" s="61"/>
      <c r="AC87" s="61"/>
    </row>
    <row r="88" spans="3:29" ht="15.75" thickBot="1" x14ac:dyDescent="0.3">
      <c r="C88" s="61"/>
      <c r="E88" s="61"/>
      <c r="F88" s="85"/>
      <c r="J88" s="61"/>
      <c r="L88" s="61"/>
      <c r="P88" s="61"/>
      <c r="R88" s="61"/>
      <c r="T88" s="61"/>
      <c r="V88" s="61"/>
      <c r="X88" s="61"/>
      <c r="Z88" s="61"/>
      <c r="AC88" s="61"/>
    </row>
    <row r="89" spans="3:29" ht="15.75" thickBot="1" x14ac:dyDescent="0.3">
      <c r="C89" s="61"/>
      <c r="E89" s="61"/>
      <c r="F89" s="85"/>
      <c r="J89" s="61"/>
      <c r="L89" s="61"/>
      <c r="P89" s="61"/>
      <c r="R89" s="61"/>
      <c r="T89" s="61"/>
      <c r="V89" s="61"/>
      <c r="X89" s="61"/>
      <c r="Z89" s="61"/>
      <c r="AC89" s="61"/>
    </row>
    <row r="90" spans="3:29" ht="15.75" thickBot="1" x14ac:dyDescent="0.3">
      <c r="C90" s="61"/>
      <c r="E90" s="61"/>
      <c r="F90" s="85"/>
      <c r="J90" s="61"/>
      <c r="L90" s="61"/>
      <c r="P90" s="61"/>
      <c r="R90" s="61"/>
      <c r="T90" s="61"/>
      <c r="V90" s="61"/>
      <c r="X90" s="61"/>
      <c r="Z90" s="61"/>
      <c r="AC90" s="61"/>
    </row>
    <row r="91" spans="3:29" ht="15.75" thickBot="1" x14ac:dyDescent="0.3">
      <c r="C91" s="61"/>
      <c r="E91" s="61"/>
      <c r="F91" s="85"/>
      <c r="J91" s="61"/>
      <c r="L91" s="61"/>
      <c r="P91" s="61"/>
      <c r="R91" s="61"/>
      <c r="T91" s="61"/>
      <c r="V91" s="61"/>
      <c r="X91" s="61"/>
      <c r="Z91" s="61"/>
      <c r="AC91" s="61"/>
    </row>
    <row r="92" spans="3:29" ht="15.75" thickBot="1" x14ac:dyDescent="0.3">
      <c r="C92" s="61"/>
      <c r="E92" s="61"/>
      <c r="F92" s="85"/>
      <c r="J92" s="61"/>
      <c r="L92" s="61"/>
      <c r="P92" s="61"/>
      <c r="R92" s="61"/>
      <c r="T92" s="61"/>
      <c r="V92" s="61"/>
      <c r="X92" s="61"/>
      <c r="Z92" s="61"/>
      <c r="AC92" s="61"/>
    </row>
    <row r="93" spans="3:29" ht="15.75" thickBot="1" x14ac:dyDescent="0.3">
      <c r="C93" s="61"/>
      <c r="E93" s="61"/>
      <c r="F93" s="85"/>
      <c r="J93" s="61"/>
      <c r="L93" s="61"/>
      <c r="P93" s="61"/>
      <c r="R93" s="61"/>
      <c r="T93" s="61"/>
      <c r="V93" s="61"/>
      <c r="X93" s="61"/>
      <c r="Z93" s="61"/>
      <c r="AC93" s="61"/>
    </row>
    <row r="94" spans="3:29" ht="15.75" thickBot="1" x14ac:dyDescent="0.3">
      <c r="C94" s="61"/>
      <c r="E94" s="61"/>
      <c r="F94" s="85"/>
      <c r="J94" s="61"/>
      <c r="L94" s="61"/>
      <c r="P94" s="61"/>
      <c r="R94" s="61"/>
      <c r="T94" s="61"/>
      <c r="V94" s="61"/>
      <c r="X94" s="61"/>
      <c r="Z94" s="61"/>
      <c r="AC94" s="61"/>
    </row>
    <row r="95" spans="3:29" ht="15.75" thickBot="1" x14ac:dyDescent="0.3">
      <c r="C95" s="61"/>
      <c r="E95" s="61"/>
      <c r="F95" s="85"/>
      <c r="J95" s="61"/>
      <c r="L95" s="61"/>
      <c r="P95" s="61"/>
      <c r="R95" s="61"/>
      <c r="T95" s="61"/>
      <c r="V95" s="61"/>
      <c r="X95" s="61"/>
      <c r="Z95" s="61"/>
      <c r="AC95" s="61"/>
    </row>
    <row r="96" spans="3:29" ht="15.75" thickBot="1" x14ac:dyDescent="0.3">
      <c r="C96" s="61"/>
      <c r="E96" s="61"/>
      <c r="F96" s="85"/>
      <c r="J96" s="61"/>
      <c r="L96" s="61"/>
      <c r="P96" s="61"/>
      <c r="R96" s="61"/>
      <c r="T96" s="61"/>
      <c r="V96" s="61"/>
      <c r="X96" s="61"/>
      <c r="Z96" s="61"/>
      <c r="AC96" s="61"/>
    </row>
    <row r="97" spans="3:29" ht="15.75" thickBot="1" x14ac:dyDescent="0.3">
      <c r="C97" s="61"/>
      <c r="E97" s="61"/>
      <c r="F97" s="85"/>
      <c r="J97" s="61"/>
      <c r="L97" s="61"/>
      <c r="P97" s="61"/>
      <c r="R97" s="61"/>
      <c r="T97" s="61"/>
      <c r="V97" s="61"/>
      <c r="X97" s="61"/>
      <c r="Z97" s="61"/>
      <c r="AC97" s="61"/>
    </row>
    <row r="98" spans="3:29" ht="15.75" thickBot="1" x14ac:dyDescent="0.3">
      <c r="C98" s="61"/>
      <c r="E98" s="61"/>
      <c r="F98" s="85"/>
      <c r="J98" s="61"/>
      <c r="L98" s="61"/>
      <c r="P98" s="61"/>
      <c r="R98" s="61"/>
      <c r="T98" s="61"/>
      <c r="V98" s="61"/>
      <c r="X98" s="61"/>
      <c r="Z98" s="61"/>
      <c r="AC98" s="61"/>
    </row>
    <row r="99" spans="3:29" ht="15.75" thickBot="1" x14ac:dyDescent="0.3">
      <c r="C99" s="61"/>
      <c r="E99" s="61"/>
      <c r="F99" s="85"/>
      <c r="J99" s="61"/>
      <c r="L99" s="61"/>
      <c r="P99" s="61"/>
      <c r="R99" s="61"/>
      <c r="T99" s="61"/>
      <c r="V99" s="61"/>
      <c r="X99" s="61"/>
      <c r="Z99" s="61"/>
      <c r="AC99" s="61"/>
    </row>
    <row r="100" spans="3:29" ht="15.75" thickBot="1" x14ac:dyDescent="0.3">
      <c r="C100" s="61"/>
      <c r="E100" s="61"/>
      <c r="F100" s="85"/>
      <c r="J100" s="61"/>
      <c r="L100" s="61"/>
      <c r="P100" s="61"/>
      <c r="R100" s="61"/>
      <c r="T100" s="61"/>
      <c r="V100" s="61"/>
      <c r="X100" s="61"/>
      <c r="Z100" s="61"/>
      <c r="AC100" s="61"/>
    </row>
    <row r="101" spans="3:29" ht="15.75" thickBot="1" x14ac:dyDescent="0.3">
      <c r="C101" s="61"/>
      <c r="E101" s="61"/>
      <c r="F101" s="85"/>
      <c r="J101" s="61"/>
      <c r="L101" s="61"/>
      <c r="P101" s="61"/>
      <c r="R101" s="61"/>
      <c r="T101" s="61"/>
      <c r="V101" s="61"/>
      <c r="X101" s="61"/>
      <c r="Z101" s="61"/>
      <c r="AC101" s="61"/>
    </row>
    <row r="102" spans="3:29" ht="15.75" thickBot="1" x14ac:dyDescent="0.3">
      <c r="C102" s="61"/>
      <c r="E102" s="61"/>
      <c r="F102" s="85"/>
      <c r="J102" s="61"/>
      <c r="L102" s="61"/>
      <c r="P102" s="61"/>
      <c r="R102" s="61"/>
      <c r="T102" s="61"/>
      <c r="V102" s="61"/>
      <c r="X102" s="61"/>
      <c r="Z102" s="61"/>
      <c r="AC102" s="61"/>
    </row>
    <row r="103" spans="3:29" ht="15.75" thickBot="1" x14ac:dyDescent="0.3">
      <c r="C103" s="61"/>
      <c r="E103" s="61"/>
      <c r="F103" s="85"/>
      <c r="J103" s="61"/>
      <c r="L103" s="61"/>
      <c r="P103" s="61"/>
      <c r="R103" s="61"/>
      <c r="T103" s="61"/>
      <c r="V103" s="61"/>
      <c r="X103" s="61"/>
      <c r="Z103" s="61"/>
      <c r="AC103" s="61"/>
    </row>
    <row r="104" spans="3:29" ht="15.75" thickBot="1" x14ac:dyDescent="0.3">
      <c r="C104" s="61"/>
      <c r="E104" s="61"/>
      <c r="F104" s="85"/>
      <c r="J104" s="61"/>
      <c r="L104" s="61"/>
      <c r="P104" s="61"/>
      <c r="R104" s="61"/>
      <c r="T104" s="61"/>
      <c r="V104" s="61"/>
      <c r="X104" s="61"/>
      <c r="Z104" s="61"/>
      <c r="AC104" s="61"/>
    </row>
    <row r="105" spans="3:29" ht="15.75" thickBot="1" x14ac:dyDescent="0.3">
      <c r="C105" s="61"/>
      <c r="E105" s="61"/>
      <c r="F105" s="85"/>
      <c r="J105" s="61"/>
      <c r="L105" s="61"/>
      <c r="P105" s="61"/>
      <c r="R105" s="61"/>
      <c r="T105" s="61"/>
      <c r="V105" s="61"/>
      <c r="X105" s="61"/>
      <c r="Z105" s="61"/>
      <c r="AC105" s="61"/>
    </row>
    <row r="106" spans="3:29" ht="15.75" thickBot="1" x14ac:dyDescent="0.3">
      <c r="C106" s="61"/>
      <c r="E106" s="61"/>
      <c r="F106" s="85"/>
      <c r="J106" s="61"/>
      <c r="L106" s="61"/>
      <c r="P106" s="61"/>
      <c r="R106" s="61"/>
      <c r="T106" s="61"/>
      <c r="V106" s="61"/>
      <c r="X106" s="61"/>
      <c r="Z106" s="61"/>
      <c r="AC106" s="61"/>
    </row>
    <row r="107" spans="3:29" ht="15.75" thickBot="1" x14ac:dyDescent="0.3">
      <c r="C107" s="61"/>
      <c r="E107" s="61"/>
      <c r="F107" s="85"/>
      <c r="J107" s="61"/>
      <c r="L107" s="61"/>
      <c r="P107" s="61"/>
      <c r="R107" s="61"/>
      <c r="T107" s="61"/>
      <c r="V107" s="61"/>
      <c r="X107" s="61"/>
      <c r="Z107" s="61"/>
      <c r="AC107" s="61"/>
    </row>
    <row r="108" spans="3:29" ht="15.75" thickBot="1" x14ac:dyDescent="0.3">
      <c r="C108" s="61"/>
      <c r="E108" s="61"/>
      <c r="F108" s="85"/>
      <c r="J108" s="61"/>
      <c r="L108" s="61"/>
      <c r="P108" s="61"/>
      <c r="R108" s="61"/>
      <c r="T108" s="61"/>
      <c r="V108" s="61"/>
      <c r="X108" s="61"/>
      <c r="Z108" s="61"/>
      <c r="AC108" s="61"/>
    </row>
    <row r="109" spans="3:29" ht="15.75" thickBot="1" x14ac:dyDescent="0.3">
      <c r="C109" s="61"/>
      <c r="E109" s="61"/>
      <c r="F109" s="85"/>
      <c r="J109" s="61"/>
      <c r="L109" s="61"/>
      <c r="P109" s="61"/>
      <c r="R109" s="61"/>
      <c r="T109" s="61"/>
      <c r="V109" s="61"/>
      <c r="X109" s="61"/>
      <c r="Z109" s="61"/>
      <c r="AC109" s="61"/>
    </row>
    <row r="110" spans="3:29" ht="15.75" thickBot="1" x14ac:dyDescent="0.3">
      <c r="C110" s="61"/>
      <c r="E110" s="61"/>
      <c r="F110" s="85"/>
      <c r="J110" s="61"/>
      <c r="L110" s="61"/>
      <c r="P110" s="61"/>
      <c r="R110" s="61"/>
      <c r="T110" s="61"/>
      <c r="V110" s="61"/>
      <c r="X110" s="61"/>
      <c r="Z110" s="61"/>
      <c r="AC110" s="61"/>
    </row>
    <row r="111" spans="3:29" ht="15.75" thickBot="1" x14ac:dyDescent="0.3">
      <c r="C111" s="61"/>
      <c r="E111" s="61"/>
      <c r="F111" s="85"/>
      <c r="J111" s="61"/>
      <c r="L111" s="61"/>
      <c r="P111" s="61"/>
      <c r="R111" s="61"/>
      <c r="T111" s="61"/>
      <c r="V111" s="61"/>
      <c r="X111" s="61"/>
      <c r="Z111" s="61"/>
      <c r="AC111" s="61"/>
    </row>
    <row r="112" spans="3:29" ht="15.75" thickBot="1" x14ac:dyDescent="0.3">
      <c r="C112" s="61"/>
      <c r="E112" s="61"/>
      <c r="F112" s="85"/>
      <c r="J112" s="61"/>
      <c r="L112" s="61"/>
      <c r="P112" s="61"/>
      <c r="R112" s="61"/>
      <c r="T112" s="61"/>
      <c r="V112" s="61"/>
      <c r="X112" s="61"/>
      <c r="Z112" s="61"/>
      <c r="AC112" s="61"/>
    </row>
    <row r="113" spans="3:29" ht="15.75" thickBot="1" x14ac:dyDescent="0.3">
      <c r="C113" s="61"/>
      <c r="E113" s="61"/>
      <c r="F113" s="85"/>
      <c r="J113" s="61"/>
      <c r="L113" s="61"/>
      <c r="P113" s="61"/>
      <c r="R113" s="61"/>
      <c r="T113" s="61"/>
      <c r="V113" s="61"/>
      <c r="X113" s="61"/>
      <c r="Z113" s="61"/>
      <c r="AC113" s="61"/>
    </row>
    <row r="114" spans="3:29" ht="15.75" thickBot="1" x14ac:dyDescent="0.3">
      <c r="C114" s="61"/>
      <c r="E114" s="61"/>
      <c r="F114" s="85"/>
      <c r="J114" s="61"/>
      <c r="L114" s="61"/>
      <c r="P114" s="61"/>
      <c r="R114" s="61"/>
      <c r="T114" s="61"/>
      <c r="V114" s="61"/>
      <c r="X114" s="61"/>
      <c r="Z114" s="61"/>
      <c r="AC114" s="61"/>
    </row>
    <row r="115" spans="3:29" ht="15.75" thickBot="1" x14ac:dyDescent="0.3">
      <c r="C115" s="61"/>
      <c r="E115" s="61"/>
      <c r="F115" s="85"/>
      <c r="J115" s="61"/>
      <c r="L115" s="61"/>
      <c r="P115" s="61"/>
      <c r="R115" s="61"/>
      <c r="T115" s="61"/>
      <c r="V115" s="61"/>
      <c r="X115" s="61"/>
      <c r="Z115" s="61"/>
      <c r="AC115" s="61"/>
    </row>
    <row r="116" spans="3:29" ht="15.75" thickBot="1" x14ac:dyDescent="0.3">
      <c r="C116" s="61"/>
      <c r="E116" s="61"/>
      <c r="F116" s="85"/>
      <c r="J116" s="61"/>
      <c r="L116" s="61"/>
      <c r="P116" s="61"/>
      <c r="R116" s="61"/>
      <c r="T116" s="61"/>
      <c r="V116" s="61"/>
      <c r="X116" s="61"/>
      <c r="Z116" s="61"/>
      <c r="AC116" s="61"/>
    </row>
    <row r="117" spans="3:29" ht="15.75" thickBot="1" x14ac:dyDescent="0.3">
      <c r="C117" s="61"/>
      <c r="E117" s="61"/>
      <c r="F117" s="85"/>
      <c r="J117" s="61"/>
      <c r="L117" s="61"/>
      <c r="P117" s="61"/>
      <c r="R117" s="61"/>
      <c r="T117" s="61"/>
      <c r="V117" s="61"/>
      <c r="X117" s="61"/>
      <c r="Z117" s="61"/>
      <c r="AC117" s="61"/>
    </row>
    <row r="118" spans="3:29" ht="15.75" thickBot="1" x14ac:dyDescent="0.3">
      <c r="C118" s="61"/>
      <c r="E118" s="61"/>
      <c r="F118" s="85"/>
      <c r="J118" s="61"/>
      <c r="L118" s="61"/>
      <c r="P118" s="61"/>
      <c r="R118" s="61"/>
      <c r="T118" s="61"/>
      <c r="V118" s="61"/>
      <c r="X118" s="61"/>
      <c r="Z118" s="61"/>
      <c r="AC118" s="61"/>
    </row>
    <row r="119" spans="3:29" ht="15.75" thickBot="1" x14ac:dyDescent="0.3">
      <c r="C119" s="61"/>
      <c r="E119" s="61"/>
      <c r="F119" s="85"/>
      <c r="J119" s="61"/>
      <c r="L119" s="61"/>
      <c r="P119" s="61"/>
      <c r="R119" s="61"/>
      <c r="T119" s="61"/>
      <c r="V119" s="61"/>
      <c r="X119" s="61"/>
      <c r="Z119" s="61"/>
      <c r="AC119" s="61"/>
    </row>
    <row r="120" spans="3:29" ht="15.75" thickBot="1" x14ac:dyDescent="0.3">
      <c r="C120" s="61"/>
      <c r="E120" s="61"/>
      <c r="F120" s="85"/>
      <c r="J120" s="61"/>
      <c r="L120" s="61"/>
      <c r="P120" s="61"/>
      <c r="R120" s="61"/>
      <c r="T120" s="61"/>
      <c r="V120" s="61"/>
      <c r="X120" s="61"/>
      <c r="Z120" s="61"/>
      <c r="AC120" s="61"/>
    </row>
    <row r="121" spans="3:29" ht="15.75" thickBot="1" x14ac:dyDescent="0.3">
      <c r="C121" s="61"/>
      <c r="E121" s="61"/>
      <c r="F121" s="85"/>
      <c r="J121" s="61"/>
      <c r="L121" s="61"/>
      <c r="P121" s="61"/>
      <c r="R121" s="61"/>
      <c r="T121" s="61"/>
      <c r="V121" s="61"/>
      <c r="X121" s="61"/>
      <c r="Z121" s="61"/>
      <c r="AC121" s="61"/>
    </row>
    <row r="122" spans="3:29" ht="15.75" thickBot="1" x14ac:dyDescent="0.3">
      <c r="C122" s="61"/>
      <c r="E122" s="61"/>
      <c r="F122" s="85"/>
      <c r="J122" s="61"/>
      <c r="L122" s="61"/>
      <c r="P122" s="61"/>
      <c r="R122" s="61"/>
      <c r="T122" s="61"/>
      <c r="V122" s="61"/>
      <c r="X122" s="61"/>
      <c r="Z122" s="61"/>
      <c r="AC122" s="61"/>
    </row>
    <row r="123" spans="3:29" ht="15.75" thickBot="1" x14ac:dyDescent="0.3">
      <c r="C123" s="61"/>
      <c r="E123" s="61"/>
      <c r="F123" s="85"/>
      <c r="J123" s="61"/>
      <c r="L123" s="61"/>
      <c r="P123" s="61"/>
      <c r="R123" s="61"/>
      <c r="T123" s="61"/>
      <c r="V123" s="61"/>
      <c r="X123" s="61"/>
      <c r="Z123" s="61"/>
      <c r="AC123" s="61"/>
    </row>
    <row r="124" spans="3:29" ht="15.75" thickBot="1" x14ac:dyDescent="0.3">
      <c r="C124" s="61"/>
      <c r="E124" s="61"/>
      <c r="F124" s="85"/>
      <c r="J124" s="61"/>
      <c r="L124" s="61"/>
      <c r="P124" s="61"/>
      <c r="R124" s="61"/>
      <c r="T124" s="61"/>
      <c r="V124" s="61"/>
      <c r="X124" s="61"/>
      <c r="Z124" s="61"/>
      <c r="AC124" s="61"/>
    </row>
    <row r="125" spans="3:29" ht="15.75" thickBot="1" x14ac:dyDescent="0.3">
      <c r="C125" s="61"/>
      <c r="E125" s="61"/>
      <c r="F125" s="85"/>
      <c r="J125" s="61"/>
      <c r="L125" s="61"/>
      <c r="P125" s="61"/>
      <c r="R125" s="61"/>
      <c r="T125" s="61"/>
      <c r="V125" s="61"/>
      <c r="X125" s="61"/>
      <c r="Z125" s="61"/>
      <c r="AC125" s="61"/>
    </row>
    <row r="126" spans="3:29" ht="15.75" thickBot="1" x14ac:dyDescent="0.3">
      <c r="C126" s="61"/>
      <c r="E126" s="61"/>
      <c r="F126" s="85"/>
      <c r="J126" s="61"/>
      <c r="L126" s="61"/>
      <c r="P126" s="61"/>
      <c r="R126" s="61"/>
      <c r="T126" s="61"/>
      <c r="V126" s="61"/>
      <c r="X126" s="61"/>
      <c r="Z126" s="61"/>
      <c r="AC126" s="61"/>
    </row>
    <row r="127" spans="3:29" ht="15.75" thickBot="1" x14ac:dyDescent="0.3">
      <c r="C127" s="61"/>
      <c r="E127" s="61"/>
      <c r="F127" s="85"/>
      <c r="J127" s="61"/>
      <c r="L127" s="61"/>
      <c r="P127" s="61"/>
      <c r="R127" s="61"/>
      <c r="T127" s="61"/>
      <c r="V127" s="61"/>
      <c r="X127" s="61"/>
      <c r="Z127" s="61"/>
      <c r="AC127" s="61"/>
    </row>
    <row r="128" spans="3:29" ht="15.75" thickBot="1" x14ac:dyDescent="0.3">
      <c r="C128" s="61"/>
      <c r="E128" s="61"/>
      <c r="F128" s="85"/>
      <c r="J128" s="61"/>
      <c r="L128" s="61"/>
      <c r="P128" s="61"/>
      <c r="R128" s="61"/>
      <c r="T128" s="61"/>
      <c r="V128" s="61"/>
      <c r="X128" s="61"/>
      <c r="Z128" s="61"/>
      <c r="AC128" s="61"/>
    </row>
    <row r="129" spans="3:29" ht="15.75" thickBot="1" x14ac:dyDescent="0.3">
      <c r="C129" s="61"/>
      <c r="E129" s="61"/>
      <c r="F129" s="85"/>
      <c r="J129" s="61"/>
      <c r="L129" s="61"/>
      <c r="P129" s="61"/>
      <c r="R129" s="61"/>
      <c r="T129" s="61"/>
      <c r="V129" s="61"/>
      <c r="X129" s="61"/>
      <c r="Z129" s="61"/>
      <c r="AC129" s="61"/>
    </row>
    <row r="130" spans="3:29" ht="15.75" thickBot="1" x14ac:dyDescent="0.3">
      <c r="C130" s="61"/>
      <c r="E130" s="61"/>
      <c r="F130" s="85"/>
      <c r="J130" s="61"/>
      <c r="L130" s="61"/>
      <c r="P130" s="61"/>
      <c r="R130" s="61"/>
      <c r="T130" s="61"/>
      <c r="V130" s="61"/>
      <c r="X130" s="61"/>
      <c r="Z130" s="61"/>
      <c r="AC130" s="61"/>
    </row>
    <row r="131" spans="3:29" ht="15.75" thickBot="1" x14ac:dyDescent="0.3">
      <c r="C131" s="61"/>
      <c r="E131" s="61"/>
      <c r="F131" s="85"/>
      <c r="J131" s="61"/>
      <c r="L131" s="61"/>
      <c r="P131" s="61"/>
      <c r="R131" s="61"/>
      <c r="T131" s="61"/>
      <c r="V131" s="61"/>
      <c r="X131" s="61"/>
      <c r="Z131" s="61"/>
      <c r="AC131" s="61"/>
    </row>
    <row r="132" spans="3:29" ht="15.75" thickBot="1" x14ac:dyDescent="0.3">
      <c r="C132" s="61"/>
      <c r="E132" s="61"/>
      <c r="F132" s="85"/>
      <c r="J132" s="61"/>
      <c r="L132" s="61"/>
      <c r="P132" s="61"/>
      <c r="R132" s="61"/>
      <c r="T132" s="61"/>
      <c r="V132" s="61"/>
      <c r="X132" s="61"/>
      <c r="Z132" s="61"/>
      <c r="AC132" s="61"/>
    </row>
    <row r="133" spans="3:29" ht="15.75" thickBot="1" x14ac:dyDescent="0.3">
      <c r="C133" s="61"/>
      <c r="E133" s="61"/>
      <c r="F133" s="85"/>
      <c r="J133" s="61"/>
      <c r="L133" s="61"/>
      <c r="P133" s="61"/>
      <c r="R133" s="61"/>
      <c r="T133" s="61"/>
      <c r="V133" s="61"/>
      <c r="X133" s="61"/>
      <c r="Z133" s="61"/>
      <c r="AC133" s="61"/>
    </row>
    <row r="134" spans="3:29" ht="15.75" thickBot="1" x14ac:dyDescent="0.3">
      <c r="C134" s="61"/>
      <c r="E134" s="61"/>
      <c r="F134" s="85"/>
      <c r="J134" s="61"/>
      <c r="L134" s="61"/>
      <c r="P134" s="61"/>
      <c r="R134" s="61"/>
      <c r="T134" s="61"/>
      <c r="V134" s="61"/>
      <c r="X134" s="61"/>
      <c r="Z134" s="61"/>
      <c r="AC134" s="61"/>
    </row>
    <row r="135" spans="3:29" ht="15.75" thickBot="1" x14ac:dyDescent="0.3">
      <c r="C135" s="61"/>
      <c r="E135" s="61"/>
      <c r="F135" s="85"/>
      <c r="J135" s="61"/>
      <c r="L135" s="61"/>
      <c r="P135" s="61"/>
      <c r="R135" s="61"/>
      <c r="T135" s="61"/>
      <c r="V135" s="61"/>
      <c r="X135" s="61"/>
      <c r="Z135" s="61"/>
      <c r="AC135" s="61"/>
    </row>
    <row r="136" spans="3:29" ht="15.75" thickBot="1" x14ac:dyDescent="0.3">
      <c r="C136" s="61"/>
      <c r="E136" s="61"/>
      <c r="F136" s="85"/>
      <c r="J136" s="61"/>
      <c r="L136" s="61"/>
      <c r="P136" s="61"/>
      <c r="R136" s="61"/>
      <c r="T136" s="61"/>
      <c r="V136" s="61"/>
      <c r="X136" s="61"/>
      <c r="Z136" s="61"/>
      <c r="AC136" s="61"/>
    </row>
    <row r="137" spans="3:29" ht="15.75" thickBot="1" x14ac:dyDescent="0.3">
      <c r="C137" s="61"/>
      <c r="E137" s="61"/>
      <c r="F137" s="85"/>
      <c r="J137" s="61"/>
      <c r="L137" s="61"/>
      <c r="P137" s="61"/>
      <c r="R137" s="61"/>
      <c r="T137" s="61"/>
      <c r="V137" s="61"/>
      <c r="X137" s="61"/>
      <c r="Z137" s="61"/>
      <c r="AC137" s="61"/>
    </row>
    <row r="138" spans="3:29" ht="15.75" thickBot="1" x14ac:dyDescent="0.3">
      <c r="C138" s="61"/>
      <c r="E138" s="61"/>
      <c r="F138" s="85"/>
      <c r="J138" s="61"/>
      <c r="L138" s="61"/>
      <c r="P138" s="61"/>
      <c r="R138" s="61"/>
      <c r="T138" s="61"/>
      <c r="V138" s="61"/>
      <c r="X138" s="61"/>
      <c r="Z138" s="61"/>
      <c r="AC138" s="61"/>
    </row>
    <row r="139" spans="3:29" ht="15.75" thickBot="1" x14ac:dyDescent="0.3">
      <c r="C139" s="61"/>
      <c r="E139" s="61"/>
      <c r="F139" s="85"/>
      <c r="J139" s="61"/>
      <c r="L139" s="61"/>
      <c r="P139" s="61"/>
      <c r="R139" s="61"/>
      <c r="T139" s="61"/>
      <c r="V139" s="61"/>
      <c r="X139" s="61"/>
      <c r="Z139" s="61"/>
      <c r="AC139" s="61"/>
    </row>
    <row r="140" spans="3:29" ht="15.75" thickBot="1" x14ac:dyDescent="0.3">
      <c r="C140" s="61"/>
      <c r="E140" s="61"/>
      <c r="F140" s="85"/>
      <c r="J140" s="61"/>
      <c r="L140" s="61"/>
      <c r="P140" s="61"/>
      <c r="R140" s="61"/>
      <c r="T140" s="61"/>
      <c r="V140" s="61"/>
      <c r="X140" s="61"/>
      <c r="Z140" s="61"/>
      <c r="AC140" s="61"/>
    </row>
    <row r="141" spans="3:29" ht="15.75" thickBot="1" x14ac:dyDescent="0.3">
      <c r="C141" s="61"/>
      <c r="E141" s="61"/>
      <c r="F141" s="85"/>
      <c r="J141" s="61"/>
      <c r="L141" s="61"/>
      <c r="P141" s="61"/>
      <c r="R141" s="61"/>
      <c r="T141" s="61"/>
      <c r="V141" s="61"/>
      <c r="X141" s="61"/>
      <c r="Z141" s="61"/>
      <c r="AC141" s="62"/>
    </row>
    <row r="142" spans="3:29" ht="15.75" thickBot="1" x14ac:dyDescent="0.3">
      <c r="C142" s="61"/>
      <c r="E142" s="61"/>
      <c r="F142" s="85"/>
      <c r="J142" s="61"/>
      <c r="L142" s="61"/>
      <c r="P142" s="61"/>
      <c r="R142" s="61"/>
      <c r="T142" s="61"/>
      <c r="V142" s="61"/>
      <c r="X142" s="61"/>
      <c r="Z142" s="61"/>
      <c r="AC142" s="62"/>
    </row>
    <row r="143" spans="3:29" ht="15.75" thickBot="1" x14ac:dyDescent="0.3">
      <c r="C143" s="61"/>
      <c r="E143" s="61"/>
      <c r="F143" s="85"/>
      <c r="J143" s="61"/>
      <c r="L143" s="61"/>
      <c r="P143" s="61"/>
      <c r="R143" s="61"/>
      <c r="T143" s="61"/>
      <c r="V143" s="61"/>
      <c r="X143" s="61"/>
      <c r="Z143" s="61"/>
      <c r="AC143" s="62"/>
    </row>
    <row r="144" spans="3:29" ht="15" x14ac:dyDescent="0.25">
      <c r="C144" s="61"/>
      <c r="E144" s="61"/>
      <c r="F144" s="85"/>
      <c r="J144" s="61"/>
      <c r="L144" s="61"/>
      <c r="P144" s="61"/>
      <c r="R144" s="61"/>
      <c r="T144" s="61"/>
      <c r="V144" s="61"/>
      <c r="X144" s="61"/>
      <c r="Z144" s="61"/>
      <c r="AC144" s="62"/>
    </row>
  </sheetData>
  <mergeCells count="1">
    <mergeCell ref="D1:F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Y8" sqref="Y8"/>
    </sheetView>
  </sheetViews>
  <sheetFormatPr defaultColWidth="8.7109375" defaultRowHeight="15" x14ac:dyDescent="0.25"/>
  <cols>
    <col min="1" max="1" width="19.5703125" bestFit="1" customWidth="1"/>
    <col min="2" max="2" width="14.85546875" customWidth="1"/>
    <col min="3" max="3" width="13.28515625" customWidth="1"/>
    <col min="4" max="4" width="14.85546875" customWidth="1"/>
    <col min="6" max="8" width="14.85546875" customWidth="1"/>
    <col min="10" max="10" width="14.85546875" customWidth="1"/>
    <col min="12" max="14" width="14.85546875" customWidth="1"/>
    <col min="16" max="16" width="14.85546875" customWidth="1"/>
    <col min="18" max="18" width="14.85546875" customWidth="1"/>
    <col min="20" max="20" width="14.85546875" customWidth="1"/>
    <col min="22" max="22" width="14.85546875" customWidth="1"/>
    <col min="24" max="24" width="14.85546875" customWidth="1"/>
    <col min="26" max="27" width="14.85546875" customWidth="1"/>
    <col min="29" max="29" width="14.85546875" customWidth="1"/>
  </cols>
  <sheetData>
    <row r="1" spans="1:30" ht="22.15" x14ac:dyDescent="0.3">
      <c r="A1" s="51" t="s">
        <v>181</v>
      </c>
      <c r="B1" s="51"/>
      <c r="C1" s="69">
        <v>1.0249999999999999</v>
      </c>
      <c r="E1" s="86"/>
      <c r="F1" s="51"/>
      <c r="G1" s="51"/>
      <c r="H1" s="51"/>
      <c r="I1" s="87"/>
      <c r="J1" s="70"/>
      <c r="K1" s="88"/>
      <c r="L1" s="70"/>
      <c r="O1" s="87"/>
      <c r="Q1" s="87"/>
      <c r="S1" s="69">
        <v>1.0249999999999999</v>
      </c>
      <c r="U1" s="87"/>
      <c r="W1" s="87"/>
      <c r="Y1" s="87"/>
      <c r="AB1" s="87"/>
    </row>
    <row r="2" spans="1:30" s="84" customFormat="1" ht="23.45" thickBot="1" x14ac:dyDescent="0.45">
      <c r="A2" s="54">
        <v>43485</v>
      </c>
      <c r="B2" s="71" t="s">
        <v>46</v>
      </c>
      <c r="C2" s="85"/>
      <c r="D2" s="71" t="s">
        <v>130</v>
      </c>
      <c r="E2" s="85"/>
      <c r="F2" s="55"/>
      <c r="G2" s="55"/>
      <c r="H2" s="71" t="s">
        <v>131</v>
      </c>
      <c r="I2" s="85"/>
      <c r="J2" s="71" t="s">
        <v>123</v>
      </c>
      <c r="K2" s="85"/>
      <c r="L2" s="55"/>
      <c r="M2" s="55"/>
      <c r="N2" s="71" t="s">
        <v>132</v>
      </c>
      <c r="O2" s="85"/>
      <c r="P2" s="71" t="s">
        <v>133</v>
      </c>
      <c r="Q2" s="85"/>
      <c r="R2" s="71" t="s">
        <v>134</v>
      </c>
      <c r="S2" s="85"/>
      <c r="T2" s="71" t="s">
        <v>135</v>
      </c>
      <c r="U2" s="85"/>
      <c r="V2" s="71" t="s">
        <v>136</v>
      </c>
      <c r="W2" s="85"/>
      <c r="X2" s="71" t="s">
        <v>122</v>
      </c>
      <c r="Y2" s="85"/>
      <c r="Z2" s="71"/>
      <c r="AA2" s="71" t="s">
        <v>137</v>
      </c>
      <c r="AB2" s="85"/>
      <c r="AC2" s="55"/>
      <c r="AD2" s="55"/>
    </row>
    <row r="3" spans="1:30" ht="25.9" thickBot="1" x14ac:dyDescent="0.35">
      <c r="A3" s="73" t="s">
        <v>138</v>
      </c>
      <c r="B3" s="69" t="s">
        <v>139</v>
      </c>
      <c r="C3" s="69" t="s">
        <v>178</v>
      </c>
      <c r="D3" s="69" t="s">
        <v>141</v>
      </c>
      <c r="E3" s="69" t="s">
        <v>178</v>
      </c>
      <c r="F3" s="69" t="s">
        <v>142</v>
      </c>
      <c r="G3" s="69" t="s">
        <v>143</v>
      </c>
      <c r="H3" s="69" t="s">
        <v>144</v>
      </c>
      <c r="I3" s="69" t="s">
        <v>178</v>
      </c>
      <c r="J3" s="69" t="s">
        <v>145</v>
      </c>
      <c r="K3" s="69" t="s">
        <v>178</v>
      </c>
      <c r="L3" s="69" t="s">
        <v>146</v>
      </c>
      <c r="M3" s="69" t="s">
        <v>147</v>
      </c>
      <c r="N3" s="69" t="s">
        <v>148</v>
      </c>
      <c r="O3" s="69" t="s">
        <v>180</v>
      </c>
      <c r="P3" s="69" t="s">
        <v>149</v>
      </c>
      <c r="Q3" s="69" t="s">
        <v>178</v>
      </c>
      <c r="R3" s="69" t="s">
        <v>150</v>
      </c>
      <c r="S3" s="69" t="s">
        <v>178</v>
      </c>
      <c r="T3" s="69" t="s">
        <v>151</v>
      </c>
      <c r="U3" s="69" t="s">
        <v>178</v>
      </c>
      <c r="V3" s="69" t="s">
        <v>152</v>
      </c>
      <c r="W3" s="69" t="s">
        <v>178</v>
      </c>
      <c r="X3" s="69" t="s">
        <v>153</v>
      </c>
      <c r="Y3" s="69" t="s">
        <v>178</v>
      </c>
      <c r="Z3" s="69" t="s">
        <v>154</v>
      </c>
      <c r="AA3" s="69" t="s">
        <v>155</v>
      </c>
      <c r="AB3" s="69" t="s">
        <v>178</v>
      </c>
      <c r="AC3" s="69" t="s">
        <v>156</v>
      </c>
    </row>
    <row r="4" spans="1:30" ht="18" thickBot="1" x14ac:dyDescent="0.35">
      <c r="A4" s="74">
        <v>0.5</v>
      </c>
      <c r="B4" s="75">
        <v>17.09</v>
      </c>
      <c r="C4" s="76">
        <v>22.6525</v>
      </c>
      <c r="D4" s="75">
        <v>37.26</v>
      </c>
      <c r="E4" s="78">
        <v>28.248999999999995</v>
      </c>
      <c r="F4" s="75">
        <v>37.379999999999995</v>
      </c>
      <c r="G4" s="75">
        <v>40.47</v>
      </c>
      <c r="H4" s="75">
        <v>31.78</v>
      </c>
      <c r="I4" s="76">
        <v>33.947999999999993</v>
      </c>
      <c r="J4" s="75">
        <v>29.150000000000002</v>
      </c>
      <c r="K4" s="76">
        <v>31.641749999999998</v>
      </c>
      <c r="L4" s="75">
        <v>27.470000000000002</v>
      </c>
      <c r="M4" s="75">
        <v>27.630000000000003</v>
      </c>
      <c r="N4" s="75">
        <v>31.82</v>
      </c>
      <c r="O4" s="89">
        <v>29.304749999999999</v>
      </c>
      <c r="P4" s="75">
        <v>27.810000000000002</v>
      </c>
      <c r="Q4" s="76">
        <v>34.193999999999996</v>
      </c>
      <c r="R4" s="75">
        <v>32.04</v>
      </c>
      <c r="S4" s="76">
        <v>33.691749999999992</v>
      </c>
      <c r="T4" s="75">
        <v>30.14</v>
      </c>
      <c r="U4" s="76">
        <v>32.328499999999998</v>
      </c>
      <c r="V4" s="75">
        <v>29.71</v>
      </c>
      <c r="W4" s="76">
        <v>33.005000000000003</v>
      </c>
      <c r="X4" s="75">
        <v>16.310000000000002</v>
      </c>
      <c r="Y4" s="76">
        <v>32.594999999999999</v>
      </c>
      <c r="Z4" s="75">
        <v>27.09</v>
      </c>
      <c r="AA4" s="75">
        <v>26.07</v>
      </c>
      <c r="AB4" s="76">
        <v>33.005000000000003</v>
      </c>
      <c r="AC4" s="75">
        <v>30.23</v>
      </c>
    </row>
    <row r="5" spans="1:30" ht="18" thickBot="1" x14ac:dyDescent="0.35">
      <c r="A5" s="74">
        <v>1</v>
      </c>
      <c r="B5" s="75">
        <v>18.690000000000001</v>
      </c>
      <c r="C5" s="76">
        <v>24.005500000000001</v>
      </c>
      <c r="D5" s="75">
        <v>37.839999999999996</v>
      </c>
      <c r="E5" s="78">
        <v>29.417499999999997</v>
      </c>
      <c r="F5" s="75">
        <v>38.199999999999996</v>
      </c>
      <c r="G5" s="75">
        <v>41.8</v>
      </c>
      <c r="H5" s="75">
        <v>32.53</v>
      </c>
      <c r="I5" s="76">
        <v>34.768000000000001</v>
      </c>
      <c r="J5" s="75">
        <v>30.450000000000003</v>
      </c>
      <c r="K5" s="76">
        <v>33.599499999999999</v>
      </c>
      <c r="L5" s="75">
        <v>29.200000000000003</v>
      </c>
      <c r="M5" s="75">
        <v>28.950000000000003</v>
      </c>
      <c r="N5" s="75">
        <v>32.89</v>
      </c>
      <c r="O5" s="89">
        <v>31.754499999999997</v>
      </c>
      <c r="P5" s="75">
        <v>29.75</v>
      </c>
      <c r="Q5" s="76">
        <v>35.721249999999998</v>
      </c>
      <c r="R5" s="75">
        <v>32.739999999999995</v>
      </c>
      <c r="S5" s="76">
        <v>34.429749999999999</v>
      </c>
      <c r="T5" s="75">
        <v>31.05</v>
      </c>
      <c r="U5" s="76">
        <v>35.987749999999998</v>
      </c>
      <c r="V5" s="75">
        <v>30.310000000000002</v>
      </c>
      <c r="W5" s="76">
        <v>33.95825</v>
      </c>
      <c r="X5" s="75">
        <v>18.21</v>
      </c>
      <c r="Y5" s="76">
        <v>33.414999999999999</v>
      </c>
      <c r="Z5" s="75">
        <v>28.01</v>
      </c>
      <c r="AA5" s="75">
        <v>27.07</v>
      </c>
      <c r="AB5" s="76">
        <v>33.6815</v>
      </c>
      <c r="AC5" s="75">
        <v>30.94</v>
      </c>
    </row>
    <row r="6" spans="1:30" ht="18" thickBot="1" x14ac:dyDescent="0.35">
      <c r="A6" s="79">
        <v>2</v>
      </c>
      <c r="B6" s="75">
        <v>23.03</v>
      </c>
      <c r="C6" s="76">
        <v>26.916499999999999</v>
      </c>
      <c r="D6" s="75">
        <v>40.239999999999995</v>
      </c>
      <c r="E6" s="78">
        <v>31.477749999999997</v>
      </c>
      <c r="F6" s="75">
        <v>41.1</v>
      </c>
      <c r="G6" s="75">
        <v>45.94</v>
      </c>
      <c r="H6" s="75">
        <v>35.409999999999997</v>
      </c>
      <c r="I6" s="76">
        <v>36.41825</v>
      </c>
      <c r="J6" s="75">
        <v>34.379999999999995</v>
      </c>
      <c r="K6" s="76">
        <v>36.131249999999994</v>
      </c>
      <c r="L6" s="75">
        <v>34.01</v>
      </c>
      <c r="M6" s="75">
        <v>33</v>
      </c>
      <c r="N6" s="75">
        <v>36.629999999999995</v>
      </c>
      <c r="O6" s="89">
        <v>34.22475</v>
      </c>
      <c r="P6" s="75">
        <v>34.97</v>
      </c>
      <c r="Q6" s="76">
        <v>39.001249999999992</v>
      </c>
      <c r="R6" s="75">
        <v>35.5</v>
      </c>
      <c r="S6" s="76">
        <v>36.264499999999998</v>
      </c>
      <c r="T6" s="75">
        <v>34.199999999999996</v>
      </c>
      <c r="U6" s="76">
        <v>38.847499999999997</v>
      </c>
      <c r="V6" s="75">
        <v>32.989999999999995</v>
      </c>
      <c r="W6" s="76">
        <v>35.659749999999995</v>
      </c>
      <c r="X6" s="75">
        <v>23.34</v>
      </c>
      <c r="Y6" s="76">
        <v>36.612999999999992</v>
      </c>
      <c r="Z6" s="75">
        <v>31.220000000000002</v>
      </c>
      <c r="AA6" s="75">
        <v>30.42</v>
      </c>
      <c r="AB6" s="76">
        <v>35.280499999999996</v>
      </c>
      <c r="AC6" s="75">
        <v>33.78</v>
      </c>
    </row>
    <row r="7" spans="1:30" ht="18" thickBot="1" x14ac:dyDescent="0.35">
      <c r="A7" s="79">
        <v>3</v>
      </c>
      <c r="B7" s="75">
        <v>27.03</v>
      </c>
      <c r="C7" s="76">
        <v>29.755749999999999</v>
      </c>
      <c r="D7" s="75">
        <v>42.22</v>
      </c>
      <c r="E7" s="78">
        <v>33.548249999999996</v>
      </c>
      <c r="F7" s="75">
        <v>43.54</v>
      </c>
      <c r="G7" s="75">
        <v>49.5</v>
      </c>
      <c r="H7" s="75">
        <v>37.130000000000003</v>
      </c>
      <c r="I7" s="76">
        <v>37.748956249999992</v>
      </c>
      <c r="J7" s="75">
        <v>37.79</v>
      </c>
      <c r="K7" s="76">
        <v>38.652749999999997</v>
      </c>
      <c r="L7" s="75">
        <v>38.299999999999997</v>
      </c>
      <c r="M7" s="75">
        <v>36.57</v>
      </c>
      <c r="N7" s="75">
        <v>39.72</v>
      </c>
      <c r="O7" s="89">
        <v>36.694999999999993</v>
      </c>
      <c r="P7" s="75">
        <v>39.659999999999997</v>
      </c>
      <c r="Q7" s="76">
        <v>42.291499999999992</v>
      </c>
      <c r="R7" s="75">
        <v>37.72</v>
      </c>
      <c r="S7" s="76">
        <v>38.570749999999997</v>
      </c>
      <c r="T7" s="75">
        <v>36.82</v>
      </c>
      <c r="U7" s="76">
        <v>41.696999999999996</v>
      </c>
      <c r="V7" s="75">
        <v>35.07</v>
      </c>
      <c r="W7" s="76">
        <v>37.371499999999997</v>
      </c>
      <c r="X7" s="75">
        <v>27.930000000000003</v>
      </c>
      <c r="Y7" s="76">
        <v>39.821249999999999</v>
      </c>
      <c r="Z7" s="75">
        <v>33.869999999999997</v>
      </c>
      <c r="AA7" s="75">
        <v>33.269999999999996</v>
      </c>
      <c r="AB7" s="76">
        <v>36.889749999999999</v>
      </c>
      <c r="AC7" s="75">
        <v>36.03</v>
      </c>
    </row>
    <row r="8" spans="1:30" ht="18" thickBot="1" x14ac:dyDescent="0.35">
      <c r="A8" s="79">
        <v>4</v>
      </c>
      <c r="B8" s="75">
        <v>31.03</v>
      </c>
      <c r="C8" s="76">
        <v>32.605249999999998</v>
      </c>
      <c r="D8" s="75">
        <v>44.199999999999996</v>
      </c>
      <c r="E8" s="78">
        <v>35.608499999999999</v>
      </c>
      <c r="F8" s="75">
        <v>45.97</v>
      </c>
      <c r="G8" s="75">
        <v>53.03</v>
      </c>
      <c r="H8" s="75">
        <v>38.729999999999997</v>
      </c>
      <c r="I8" s="76">
        <v>39.923749999999991</v>
      </c>
      <c r="J8" s="75">
        <v>41.19</v>
      </c>
      <c r="K8" s="78">
        <v>41.174250000000001</v>
      </c>
      <c r="L8" s="75">
        <v>42.58</v>
      </c>
      <c r="M8" s="75">
        <v>40.14</v>
      </c>
      <c r="N8" s="75">
        <v>42.76</v>
      </c>
      <c r="O8" s="89">
        <v>39.16525</v>
      </c>
      <c r="P8" s="75">
        <v>44.339999999999996</v>
      </c>
      <c r="Q8" s="76">
        <v>45.581749999999992</v>
      </c>
      <c r="R8" s="75">
        <v>39.94</v>
      </c>
      <c r="S8" s="76">
        <v>40.877000000000002</v>
      </c>
      <c r="T8" s="75">
        <v>39.43</v>
      </c>
      <c r="U8" s="76">
        <v>44.546499999999995</v>
      </c>
      <c r="V8" s="75">
        <v>37.119999999999997</v>
      </c>
      <c r="W8" s="76">
        <v>39.08325</v>
      </c>
      <c r="X8" s="75">
        <v>32.519999999999996</v>
      </c>
      <c r="Y8" s="76">
        <v>43.029499999999992</v>
      </c>
      <c r="Z8" s="75">
        <v>36.51</v>
      </c>
      <c r="AA8" s="75">
        <v>36.129999999999995</v>
      </c>
      <c r="AB8" s="76">
        <v>38.488749999999996</v>
      </c>
      <c r="AC8" s="75">
        <v>38.269999999999996</v>
      </c>
    </row>
    <row r="9" spans="1:30" ht="18" thickBot="1" x14ac:dyDescent="0.35">
      <c r="A9" s="79">
        <v>5</v>
      </c>
      <c r="B9" s="75">
        <v>35.019999999999996</v>
      </c>
      <c r="C9" s="76">
        <v>35.444499999999998</v>
      </c>
      <c r="D9" s="75">
        <v>46.18</v>
      </c>
      <c r="E9" s="78">
        <v>37.678999999999995</v>
      </c>
      <c r="F9" s="75">
        <v>48.41</v>
      </c>
      <c r="G9" s="75">
        <v>56.559999999999995</v>
      </c>
      <c r="H9" s="75">
        <v>42.41</v>
      </c>
      <c r="I9" s="78">
        <v>41.348500000000001</v>
      </c>
      <c r="J9" s="75">
        <v>44.6</v>
      </c>
      <c r="K9" s="78">
        <v>43.705999999999996</v>
      </c>
      <c r="L9" s="75">
        <v>46.9</v>
      </c>
      <c r="M9" s="75">
        <v>43.71</v>
      </c>
      <c r="N9" s="75">
        <v>45.809999999999995</v>
      </c>
      <c r="O9" s="89">
        <v>41.635499999999993</v>
      </c>
      <c r="P9" s="75">
        <v>50.739999999999995</v>
      </c>
      <c r="Q9" s="78">
        <v>48.861750000000001</v>
      </c>
      <c r="R9" s="75">
        <v>42.16</v>
      </c>
      <c r="S9" s="76">
        <v>43.1935</v>
      </c>
      <c r="T9" s="75">
        <v>42.04</v>
      </c>
      <c r="U9" s="76">
        <v>47.396000000000001</v>
      </c>
      <c r="V9" s="75">
        <v>39.169999999999995</v>
      </c>
      <c r="W9" s="76">
        <v>40.794999999999995</v>
      </c>
      <c r="X9" s="75">
        <v>37.11</v>
      </c>
      <c r="Y9" s="76">
        <v>46.227499999999999</v>
      </c>
      <c r="Z9" s="75">
        <v>39.14</v>
      </c>
      <c r="AA9" s="75">
        <v>39.03</v>
      </c>
      <c r="AB9" s="76">
        <v>40.087749999999993</v>
      </c>
      <c r="AC9" s="75">
        <v>40.489999999999995</v>
      </c>
    </row>
    <row r="10" spans="1:30" ht="18" thickBot="1" x14ac:dyDescent="0.35">
      <c r="A10" s="81">
        <v>6</v>
      </c>
      <c r="B10" s="75">
        <v>39.019999999999996</v>
      </c>
      <c r="C10" s="78">
        <v>38.293999999999997</v>
      </c>
      <c r="D10" s="75">
        <v>48.15</v>
      </c>
      <c r="E10" s="78">
        <v>39.195999999999998</v>
      </c>
      <c r="F10" s="75">
        <v>50.85</v>
      </c>
      <c r="G10" s="75">
        <v>60.089999999999996</v>
      </c>
      <c r="H10" s="75">
        <v>44.73</v>
      </c>
      <c r="I10" s="78">
        <v>43.1935</v>
      </c>
      <c r="J10" s="75">
        <v>48.01</v>
      </c>
      <c r="K10" s="78">
        <v>46.227499999999999</v>
      </c>
      <c r="L10" s="75">
        <v>51.4</v>
      </c>
      <c r="M10" s="75">
        <v>47.28</v>
      </c>
      <c r="N10" s="75">
        <v>48.83</v>
      </c>
      <c r="O10" s="89">
        <v>44.003249999999994</v>
      </c>
      <c r="P10" s="75">
        <v>57.269999999999996</v>
      </c>
      <c r="Q10" s="78">
        <v>52.264749999999999</v>
      </c>
      <c r="R10" s="75">
        <v>44.379999999999995</v>
      </c>
      <c r="S10" s="76">
        <v>44.894999999999996</v>
      </c>
      <c r="T10" s="75">
        <v>44.65</v>
      </c>
      <c r="U10" s="76">
        <v>49.978999999999992</v>
      </c>
      <c r="V10" s="75">
        <v>41.199999999999996</v>
      </c>
      <c r="W10" s="76">
        <v>42.506749999999997</v>
      </c>
      <c r="X10" s="75">
        <v>41.699999999999996</v>
      </c>
      <c r="Y10" s="76">
        <v>49.517749999999999</v>
      </c>
      <c r="Z10" s="75">
        <v>41.769999999999996</v>
      </c>
      <c r="AA10" s="75">
        <v>41.919999999999995</v>
      </c>
      <c r="AB10" s="78">
        <v>41.635499999999993</v>
      </c>
      <c r="AC10" s="75">
        <v>42.71</v>
      </c>
    </row>
    <row r="11" spans="1:30" ht="18" thickBot="1" x14ac:dyDescent="0.35">
      <c r="A11" s="79">
        <v>7</v>
      </c>
      <c r="B11" s="75">
        <v>43.019999999999996</v>
      </c>
      <c r="C11" s="78">
        <v>41.133249999999997</v>
      </c>
      <c r="D11" s="75">
        <v>50.129999999999995</v>
      </c>
      <c r="E11" s="78">
        <v>40.712999999999994</v>
      </c>
      <c r="F11" s="75">
        <v>53.29</v>
      </c>
      <c r="G11" s="75">
        <v>63.58</v>
      </c>
      <c r="H11" s="75">
        <v>47.05</v>
      </c>
      <c r="I11" s="78">
        <v>45.305</v>
      </c>
      <c r="J11" s="75">
        <v>51.41</v>
      </c>
      <c r="K11" s="78">
        <v>48.759249999999994</v>
      </c>
      <c r="L11" s="75">
        <v>55.91</v>
      </c>
      <c r="M11" s="75">
        <v>50.85</v>
      </c>
      <c r="N11" s="75">
        <v>51.85</v>
      </c>
      <c r="O11" s="89">
        <v>46.370999999999995</v>
      </c>
      <c r="P11" s="75">
        <v>63.86</v>
      </c>
      <c r="Q11" s="78">
        <v>55.657499999999992</v>
      </c>
      <c r="R11" s="75">
        <v>46.61</v>
      </c>
      <c r="S11" s="78">
        <v>46.606749999999998</v>
      </c>
      <c r="T11" s="75">
        <v>47.269999999999996</v>
      </c>
      <c r="U11" s="76">
        <v>52.561999999999998</v>
      </c>
      <c r="V11" s="75">
        <v>43.23</v>
      </c>
      <c r="W11" s="76">
        <v>44.218499999999999</v>
      </c>
      <c r="X11" s="75">
        <v>46.3</v>
      </c>
      <c r="Y11" s="76">
        <v>52.808</v>
      </c>
      <c r="Z11" s="75">
        <v>44.55</v>
      </c>
      <c r="AA11" s="75">
        <v>44.85</v>
      </c>
      <c r="AB11" s="78">
        <v>43.1935</v>
      </c>
      <c r="AC11" s="75">
        <v>44.919999999999995</v>
      </c>
    </row>
    <row r="12" spans="1:30" ht="18" thickBot="1" x14ac:dyDescent="0.35">
      <c r="A12" s="79">
        <v>8</v>
      </c>
      <c r="B12" s="75">
        <v>47.019999999999996</v>
      </c>
      <c r="C12" s="78">
        <v>43.972499999999997</v>
      </c>
      <c r="D12" s="75">
        <v>52.11</v>
      </c>
      <c r="E12" s="78">
        <v>42.240249999999996</v>
      </c>
      <c r="F12" s="75">
        <v>55.72</v>
      </c>
      <c r="G12" s="75">
        <v>67.09</v>
      </c>
      <c r="H12" s="75">
        <v>49.37</v>
      </c>
      <c r="I12" s="78">
        <v>47.426749999999998</v>
      </c>
      <c r="J12" s="75">
        <v>54.82</v>
      </c>
      <c r="K12" s="78">
        <v>51.280749999999998</v>
      </c>
      <c r="L12" s="75">
        <v>60.419999999999995</v>
      </c>
      <c r="M12" s="75">
        <v>54.419999999999995</v>
      </c>
      <c r="N12" s="75">
        <v>54.86</v>
      </c>
      <c r="O12" s="90">
        <v>48.728499999999997</v>
      </c>
      <c r="P12" s="75">
        <v>70.460000000000008</v>
      </c>
      <c r="Q12" s="78">
        <v>59.58325</v>
      </c>
      <c r="R12" s="75">
        <v>48.83</v>
      </c>
      <c r="S12" s="78">
        <v>48.318499999999993</v>
      </c>
      <c r="T12" s="75">
        <v>49.879999999999995</v>
      </c>
      <c r="U12" s="76">
        <v>55.144999999999989</v>
      </c>
      <c r="V12" s="75">
        <v>45.239999999999995</v>
      </c>
      <c r="W12" s="76">
        <v>45.930250000000001</v>
      </c>
      <c r="X12" s="75">
        <v>50.89</v>
      </c>
      <c r="Y12" s="76">
        <v>56.087999999999994</v>
      </c>
      <c r="Z12" s="75">
        <v>47.32</v>
      </c>
      <c r="AA12" s="75">
        <v>47.79</v>
      </c>
      <c r="AB12" s="78">
        <v>44.741249999999994</v>
      </c>
      <c r="AC12" s="75">
        <v>47.12</v>
      </c>
    </row>
    <row r="13" spans="1:30" ht="18" thickBot="1" x14ac:dyDescent="0.35">
      <c r="A13" s="79">
        <v>9</v>
      </c>
      <c r="B13" s="75">
        <v>51.019999999999996</v>
      </c>
      <c r="C13" s="78">
        <v>46.821999999999996</v>
      </c>
      <c r="D13" s="75">
        <v>54.089999999999996</v>
      </c>
      <c r="E13" s="78">
        <v>43.757249999999992</v>
      </c>
      <c r="F13" s="75">
        <v>58.16</v>
      </c>
      <c r="G13" s="75">
        <v>70.59</v>
      </c>
      <c r="H13" s="75">
        <v>51.66</v>
      </c>
      <c r="I13" s="78">
        <v>49.548499999999997</v>
      </c>
      <c r="J13" s="75">
        <v>58.23</v>
      </c>
      <c r="K13" s="78">
        <v>53.812499999999993</v>
      </c>
      <c r="L13" s="75">
        <v>64.910000000000011</v>
      </c>
      <c r="M13" s="75">
        <v>57.989999999999995</v>
      </c>
      <c r="N13" s="75">
        <v>57.85</v>
      </c>
      <c r="O13" s="90">
        <v>51.096249999999998</v>
      </c>
      <c r="P13" s="75">
        <v>77.100000000000009</v>
      </c>
      <c r="Q13" s="78">
        <v>64.103499999999997</v>
      </c>
      <c r="R13" s="75">
        <v>51.05</v>
      </c>
      <c r="S13" s="78">
        <v>50.030249999999995</v>
      </c>
      <c r="T13" s="75">
        <v>52.489999999999995</v>
      </c>
      <c r="U13" s="76">
        <v>57.717749999999995</v>
      </c>
      <c r="V13" s="75">
        <v>47.239999999999995</v>
      </c>
      <c r="W13" s="76">
        <v>47.641999999999996</v>
      </c>
      <c r="X13" s="75">
        <v>55.48</v>
      </c>
      <c r="Y13" s="76">
        <v>59.378249999999994</v>
      </c>
      <c r="Z13" s="75">
        <v>50.089999999999996</v>
      </c>
      <c r="AA13" s="75">
        <v>50.75</v>
      </c>
      <c r="AB13" s="78">
        <v>46.288999999999994</v>
      </c>
      <c r="AC13" s="75">
        <v>49.32</v>
      </c>
    </row>
    <row r="14" spans="1:30" ht="17.45" x14ac:dyDescent="0.3">
      <c r="A14" s="79">
        <v>10</v>
      </c>
      <c r="B14" s="75">
        <v>55.019999999999996</v>
      </c>
      <c r="C14" s="78">
        <v>49.661249999999995</v>
      </c>
      <c r="D14" s="75">
        <v>56.07</v>
      </c>
      <c r="E14" s="78">
        <v>45.284499999999994</v>
      </c>
      <c r="F14" s="75">
        <v>60.6</v>
      </c>
      <c r="G14" s="75">
        <v>74.070000000000007</v>
      </c>
      <c r="H14" s="75">
        <v>54.04</v>
      </c>
      <c r="I14" s="78">
        <v>51.66</v>
      </c>
      <c r="J14" s="75">
        <v>61.64</v>
      </c>
      <c r="K14" s="78">
        <v>56.333999999999996</v>
      </c>
      <c r="L14" s="75">
        <v>69.430000000000007</v>
      </c>
      <c r="M14" s="75">
        <v>61.55</v>
      </c>
      <c r="N14" s="75">
        <v>60.85</v>
      </c>
      <c r="O14" s="90">
        <v>53.453749999999992</v>
      </c>
      <c r="P14" s="75">
        <v>83.75</v>
      </c>
      <c r="Q14" s="78">
        <v>68.623750000000001</v>
      </c>
      <c r="R14" s="75">
        <v>53.269999999999996</v>
      </c>
      <c r="S14" s="78">
        <v>51.74199999999999</v>
      </c>
      <c r="T14" s="75">
        <v>55.1</v>
      </c>
      <c r="U14" s="76">
        <v>60.300749999999994</v>
      </c>
      <c r="V14" s="75">
        <v>49.25</v>
      </c>
      <c r="W14" s="76">
        <v>49.405000000000001</v>
      </c>
      <c r="X14" s="75">
        <v>60.07</v>
      </c>
      <c r="Y14" s="76">
        <v>62.668499999999995</v>
      </c>
      <c r="Z14" s="75">
        <v>52.87</v>
      </c>
      <c r="AA14" s="75">
        <v>53.71</v>
      </c>
      <c r="AB14" s="78">
        <v>47.836749999999995</v>
      </c>
      <c r="AC14" s="75">
        <v>51.72</v>
      </c>
    </row>
    <row r="15" spans="1:30" ht="18" thickBot="1" x14ac:dyDescent="0.35">
      <c r="A15" s="81">
        <v>11</v>
      </c>
      <c r="B15" s="75">
        <v>59.019999999999996</v>
      </c>
      <c r="C15" s="62"/>
      <c r="D15" s="75">
        <v>58.05</v>
      </c>
      <c r="E15" s="62"/>
      <c r="F15" s="75">
        <v>63.04</v>
      </c>
      <c r="G15" s="75">
        <v>77.56</v>
      </c>
      <c r="H15" s="75">
        <v>56.48</v>
      </c>
      <c r="I15" s="62"/>
      <c r="J15" s="75">
        <v>65.040000000000006</v>
      </c>
      <c r="K15" s="62"/>
      <c r="L15" s="75">
        <v>73.95</v>
      </c>
      <c r="M15" s="75">
        <v>65.12</v>
      </c>
      <c r="N15" s="75">
        <v>63.82</v>
      </c>
      <c r="O15" s="62"/>
      <c r="P15" s="75">
        <v>90.440000000000012</v>
      </c>
      <c r="Q15" s="62"/>
      <c r="R15" s="75">
        <v>55.489999999999995</v>
      </c>
      <c r="S15" s="91"/>
      <c r="T15" s="75">
        <v>57.72</v>
      </c>
      <c r="U15" s="62"/>
      <c r="V15" s="75">
        <v>51.239999999999995</v>
      </c>
      <c r="W15" s="62"/>
      <c r="X15" s="75">
        <v>64.67</v>
      </c>
      <c r="Y15" s="62"/>
      <c r="Z15" s="75">
        <v>55.64</v>
      </c>
      <c r="AA15" s="75">
        <v>56.69</v>
      </c>
      <c r="AB15" s="62"/>
      <c r="AC15" s="75">
        <v>54.169999999999995</v>
      </c>
    </row>
    <row r="16" spans="1:30" ht="17.45" x14ac:dyDescent="0.3">
      <c r="A16" s="79">
        <v>12</v>
      </c>
      <c r="B16" s="75">
        <v>63.019999999999996</v>
      </c>
      <c r="C16" s="69"/>
      <c r="D16" s="75">
        <v>60.03</v>
      </c>
      <c r="E16" s="62"/>
      <c r="F16" s="75">
        <v>65.47</v>
      </c>
      <c r="G16" s="75">
        <v>81.040000000000006</v>
      </c>
      <c r="H16" s="75">
        <v>58.919999999999995</v>
      </c>
      <c r="I16" s="62"/>
      <c r="J16" s="75">
        <v>68.45</v>
      </c>
      <c r="K16" s="62"/>
      <c r="L16" s="75">
        <v>78.47</v>
      </c>
      <c r="M16" s="75">
        <v>68.690000000000012</v>
      </c>
      <c r="N16" s="75">
        <v>66.81</v>
      </c>
      <c r="O16" s="62"/>
      <c r="P16" s="75">
        <v>97.12</v>
      </c>
      <c r="Q16" s="62"/>
      <c r="R16" s="75">
        <v>57.72</v>
      </c>
      <c r="S16" s="91"/>
      <c r="T16" s="75">
        <v>60.33</v>
      </c>
      <c r="U16" s="62"/>
      <c r="V16" s="75">
        <v>53.239999999999995</v>
      </c>
      <c r="W16" s="62"/>
      <c r="X16" s="75">
        <v>69.260000000000005</v>
      </c>
      <c r="Y16" s="62"/>
      <c r="Z16" s="75">
        <v>58.419999999999995</v>
      </c>
      <c r="AA16" s="75">
        <v>59.68</v>
      </c>
      <c r="AB16" s="62"/>
      <c r="AC16" s="75">
        <v>56.629999999999995</v>
      </c>
    </row>
    <row r="17" spans="1:29" ht="17.45" x14ac:dyDescent="0.3">
      <c r="A17" s="79">
        <v>13</v>
      </c>
      <c r="B17" s="75">
        <v>67.02000000000001</v>
      </c>
      <c r="C17" s="62"/>
      <c r="D17" s="75">
        <v>62.01</v>
      </c>
      <c r="E17" s="62"/>
      <c r="F17" s="75">
        <v>67.910000000000011</v>
      </c>
      <c r="G17" s="75">
        <v>84.51</v>
      </c>
      <c r="H17" s="75">
        <v>61.35</v>
      </c>
      <c r="I17" s="62"/>
      <c r="J17" s="75">
        <v>71.86</v>
      </c>
      <c r="K17" s="62"/>
      <c r="L17" s="75">
        <v>82.990000000000009</v>
      </c>
      <c r="M17" s="75">
        <v>72.260000000000005</v>
      </c>
      <c r="N17" s="75">
        <v>69.790000000000006</v>
      </c>
      <c r="O17" s="62"/>
      <c r="P17" s="75">
        <v>103.83</v>
      </c>
      <c r="Q17" s="62"/>
      <c r="R17" s="75">
        <v>59.94</v>
      </c>
      <c r="S17" s="91"/>
      <c r="T17" s="75">
        <v>62.94</v>
      </c>
      <c r="U17" s="62"/>
      <c r="V17" s="75">
        <v>55.22</v>
      </c>
      <c r="W17" s="62"/>
      <c r="X17" s="75">
        <v>73.850000000000009</v>
      </c>
      <c r="Y17" s="62"/>
      <c r="Z17" s="75">
        <v>61.19</v>
      </c>
      <c r="AA17" s="75">
        <v>62.68</v>
      </c>
      <c r="AB17" s="62"/>
      <c r="AC17" s="75">
        <v>59.08</v>
      </c>
    </row>
    <row r="18" spans="1:29" ht="17.45" x14ac:dyDescent="0.3">
      <c r="A18" s="79">
        <v>14</v>
      </c>
      <c r="B18" s="75">
        <v>71.02000000000001</v>
      </c>
      <c r="C18" s="62"/>
      <c r="D18" s="75">
        <v>63.989999999999995</v>
      </c>
      <c r="E18" s="62"/>
      <c r="F18" s="75">
        <v>70.350000000000009</v>
      </c>
      <c r="G18" s="75">
        <v>87.990000000000009</v>
      </c>
      <c r="H18" s="75">
        <v>63.79</v>
      </c>
      <c r="I18" s="62"/>
      <c r="J18" s="75">
        <v>75.260000000000005</v>
      </c>
      <c r="K18" s="62"/>
      <c r="L18" s="75">
        <v>87.51</v>
      </c>
      <c r="M18" s="75">
        <v>75.83</v>
      </c>
      <c r="N18" s="75">
        <v>72.75</v>
      </c>
      <c r="O18" s="62"/>
      <c r="P18" s="75">
        <v>110.53</v>
      </c>
      <c r="Q18" s="62"/>
      <c r="R18" s="75">
        <v>62.16</v>
      </c>
      <c r="S18" s="91"/>
      <c r="T18" s="75">
        <v>65.550000000000011</v>
      </c>
      <c r="U18" s="62"/>
      <c r="V18" s="75">
        <v>57.21</v>
      </c>
      <c r="W18" s="62"/>
      <c r="X18" s="75">
        <v>78.440000000000012</v>
      </c>
      <c r="Y18" s="62"/>
      <c r="Z18" s="75">
        <v>63.97</v>
      </c>
      <c r="AA18" s="75">
        <v>65.680000000000007</v>
      </c>
      <c r="AB18" s="62"/>
      <c r="AC18" s="75">
        <v>61.53</v>
      </c>
    </row>
    <row r="19" spans="1:29" ht="17.45" x14ac:dyDescent="0.3">
      <c r="A19" s="79">
        <v>15</v>
      </c>
      <c r="B19" s="75">
        <v>75.02000000000001</v>
      </c>
      <c r="C19" s="62"/>
      <c r="D19" s="75">
        <v>65.97</v>
      </c>
      <c r="E19" s="62"/>
      <c r="F19" s="75">
        <v>72.790000000000006</v>
      </c>
      <c r="G19" s="75">
        <v>91.440000000000012</v>
      </c>
      <c r="H19" s="75">
        <v>66.23</v>
      </c>
      <c r="I19" s="62"/>
      <c r="J19" s="75">
        <v>78.67</v>
      </c>
      <c r="K19" s="62"/>
      <c r="L19" s="75">
        <v>92.02000000000001</v>
      </c>
      <c r="M19" s="75">
        <v>79.400000000000006</v>
      </c>
      <c r="N19" s="75">
        <v>75.73</v>
      </c>
      <c r="O19" s="62"/>
      <c r="P19" s="75">
        <v>117.26</v>
      </c>
      <c r="Q19" s="62"/>
      <c r="R19" s="75">
        <v>64.38000000000001</v>
      </c>
      <c r="S19" s="91"/>
      <c r="T19" s="75">
        <v>68.17</v>
      </c>
      <c r="U19" s="62"/>
      <c r="V19" s="75">
        <v>59.18</v>
      </c>
      <c r="W19" s="62"/>
      <c r="X19" s="75">
        <v>83.03</v>
      </c>
      <c r="Y19" s="62"/>
      <c r="Z19" s="75">
        <v>66.740000000000009</v>
      </c>
      <c r="AA19" s="75">
        <v>68.690000000000012</v>
      </c>
      <c r="AB19" s="62"/>
      <c r="AC19" s="75">
        <v>63.98</v>
      </c>
    </row>
    <row r="20" spans="1:29" ht="17.45" x14ac:dyDescent="0.3">
      <c r="A20" s="81">
        <v>16</v>
      </c>
      <c r="B20" s="75">
        <v>79.02000000000001</v>
      </c>
      <c r="C20" s="62"/>
      <c r="D20" s="75">
        <v>67.95</v>
      </c>
      <c r="E20" s="62"/>
      <c r="F20" s="75">
        <v>75.22</v>
      </c>
      <c r="G20" s="75">
        <v>94.910000000000011</v>
      </c>
      <c r="H20" s="75">
        <v>68.660000000000011</v>
      </c>
      <c r="I20" s="62"/>
      <c r="J20" s="75">
        <v>82.08</v>
      </c>
      <c r="K20" s="62"/>
      <c r="L20" s="75">
        <v>96.550000000000011</v>
      </c>
      <c r="M20" s="75">
        <v>82.97</v>
      </c>
      <c r="N20" s="75">
        <v>78.680000000000007</v>
      </c>
      <c r="O20" s="62"/>
      <c r="P20" s="75">
        <v>123.98</v>
      </c>
      <c r="Q20" s="62"/>
      <c r="R20" s="75">
        <v>66.600000000000009</v>
      </c>
      <c r="S20" s="91"/>
      <c r="T20" s="75">
        <v>70.78</v>
      </c>
      <c r="U20" s="62"/>
      <c r="V20" s="75">
        <v>61.15</v>
      </c>
      <c r="W20" s="62"/>
      <c r="X20" s="75">
        <v>87.63000000000001</v>
      </c>
      <c r="Y20" s="62"/>
      <c r="Z20" s="75">
        <v>69.510000000000005</v>
      </c>
      <c r="AA20" s="75">
        <v>71.72</v>
      </c>
      <c r="AB20" s="62"/>
      <c r="AC20" s="75">
        <v>66.430000000000007</v>
      </c>
    </row>
    <row r="21" spans="1:29" ht="17.45" x14ac:dyDescent="0.3">
      <c r="A21" s="79">
        <v>17</v>
      </c>
      <c r="B21" s="75">
        <v>83.02000000000001</v>
      </c>
      <c r="C21" s="62"/>
      <c r="D21" s="75">
        <v>69.930000000000007</v>
      </c>
      <c r="E21" s="62"/>
      <c r="F21" s="75">
        <v>77.660000000000011</v>
      </c>
      <c r="G21" s="75">
        <v>98.38000000000001</v>
      </c>
      <c r="H21" s="75">
        <v>71.100000000000009</v>
      </c>
      <c r="I21" s="62"/>
      <c r="J21" s="75">
        <v>85.48</v>
      </c>
      <c r="K21" s="62"/>
      <c r="L21" s="75">
        <v>101.08</v>
      </c>
      <c r="M21" s="75">
        <v>86.53</v>
      </c>
      <c r="N21" s="75">
        <v>81.650000000000006</v>
      </c>
      <c r="O21" s="62"/>
      <c r="P21" s="75">
        <v>130.72999999999999</v>
      </c>
      <c r="Q21" s="62"/>
      <c r="R21" s="75">
        <v>68.83</v>
      </c>
      <c r="S21" s="91"/>
      <c r="T21" s="75">
        <v>73.39</v>
      </c>
      <c r="U21" s="62"/>
      <c r="V21" s="75">
        <v>63.129999999999995</v>
      </c>
      <c r="W21" s="62"/>
      <c r="X21" s="75">
        <v>92.22</v>
      </c>
      <c r="Y21" s="62"/>
      <c r="Z21" s="75">
        <v>72.290000000000006</v>
      </c>
      <c r="AA21" s="75">
        <v>74.75</v>
      </c>
      <c r="AB21" s="62"/>
      <c r="AC21" s="75">
        <v>68.88000000000001</v>
      </c>
    </row>
    <row r="22" spans="1:29" ht="17.45" x14ac:dyDescent="0.3">
      <c r="A22" s="79">
        <v>18</v>
      </c>
      <c r="B22" s="75">
        <v>87.02000000000001</v>
      </c>
      <c r="C22" s="62"/>
      <c r="D22" s="75">
        <v>71.910000000000011</v>
      </c>
      <c r="E22" s="62"/>
      <c r="F22" s="75">
        <v>80.100000000000009</v>
      </c>
      <c r="G22" s="75">
        <v>101.83</v>
      </c>
      <c r="H22" s="75">
        <v>73.540000000000006</v>
      </c>
      <c r="I22" s="62"/>
      <c r="J22" s="75">
        <v>88.89</v>
      </c>
      <c r="K22" s="62"/>
      <c r="L22" s="75">
        <v>105.61</v>
      </c>
      <c r="M22" s="75">
        <v>90.100000000000009</v>
      </c>
      <c r="N22" s="75">
        <v>84.62</v>
      </c>
      <c r="O22" s="62"/>
      <c r="P22" s="75">
        <v>137.47</v>
      </c>
      <c r="Q22" s="62"/>
      <c r="R22" s="75">
        <v>71.050000000000011</v>
      </c>
      <c r="S22" s="91"/>
      <c r="T22" s="75">
        <v>76</v>
      </c>
      <c r="U22" s="62"/>
      <c r="V22" s="75">
        <v>65.09</v>
      </c>
      <c r="W22" s="62"/>
      <c r="X22" s="75">
        <v>96.81</v>
      </c>
      <c r="Y22" s="62"/>
      <c r="Z22" s="75">
        <v>75.06</v>
      </c>
      <c r="AA22" s="75">
        <v>77.77000000000001</v>
      </c>
      <c r="AB22" s="62"/>
      <c r="AC22" s="75">
        <v>71.33</v>
      </c>
    </row>
    <row r="23" spans="1:29" ht="17.45" x14ac:dyDescent="0.3">
      <c r="A23" s="79">
        <v>19</v>
      </c>
      <c r="B23" s="75">
        <v>91.02000000000001</v>
      </c>
      <c r="C23" s="62"/>
      <c r="D23" s="75">
        <v>73.89</v>
      </c>
      <c r="E23" s="62"/>
      <c r="F23" s="75">
        <v>82.54</v>
      </c>
      <c r="G23" s="75">
        <v>105.29</v>
      </c>
      <c r="H23" s="75">
        <v>75.98</v>
      </c>
      <c r="I23" s="62"/>
      <c r="J23" s="75">
        <v>92.300000000000011</v>
      </c>
      <c r="K23" s="62"/>
      <c r="L23" s="75">
        <v>110.13000000000001</v>
      </c>
      <c r="M23" s="75">
        <v>93.67</v>
      </c>
      <c r="N23" s="75">
        <v>87.56</v>
      </c>
      <c r="O23" s="62"/>
      <c r="P23" s="75">
        <v>144.22999999999999</v>
      </c>
      <c r="Q23" s="62"/>
      <c r="R23" s="75">
        <v>73.27000000000001</v>
      </c>
      <c r="S23" s="91"/>
      <c r="T23" s="75">
        <v>78.62</v>
      </c>
      <c r="U23" s="62"/>
      <c r="V23" s="75">
        <v>67.160000000000011</v>
      </c>
      <c r="W23" s="62"/>
      <c r="X23" s="75">
        <v>101.4</v>
      </c>
      <c r="Y23" s="62"/>
      <c r="Z23" s="75">
        <v>77.84</v>
      </c>
      <c r="AA23" s="75">
        <v>80.820000000000007</v>
      </c>
      <c r="AB23" s="62"/>
      <c r="AC23" s="75">
        <v>73.78</v>
      </c>
    </row>
    <row r="24" spans="1:29" ht="17.45" x14ac:dyDescent="0.3">
      <c r="A24" s="79">
        <v>20</v>
      </c>
      <c r="B24" s="75">
        <v>95.02000000000001</v>
      </c>
      <c r="C24" s="62"/>
      <c r="D24" s="75">
        <v>75.87</v>
      </c>
      <c r="E24" s="62"/>
      <c r="F24" s="75">
        <v>84.97</v>
      </c>
      <c r="G24" s="75">
        <v>108.76</v>
      </c>
      <c r="H24" s="75">
        <v>78.410000000000011</v>
      </c>
      <c r="I24" s="62"/>
      <c r="J24" s="75">
        <v>95.710000000000008</v>
      </c>
      <c r="K24" s="62"/>
      <c r="L24" s="75">
        <v>114.65</v>
      </c>
      <c r="M24" s="75">
        <v>97.240000000000009</v>
      </c>
      <c r="N24" s="75">
        <v>90.52000000000001</v>
      </c>
      <c r="O24" s="62"/>
      <c r="P24" s="75">
        <v>150.97</v>
      </c>
      <c r="Q24" s="62"/>
      <c r="R24" s="75">
        <v>75.490000000000009</v>
      </c>
      <c r="S24" s="91"/>
      <c r="T24" s="75">
        <v>81.23</v>
      </c>
      <c r="U24" s="62"/>
      <c r="V24" s="75">
        <v>69.350000000000009</v>
      </c>
      <c r="W24" s="62"/>
      <c r="X24" s="75">
        <v>105.99000000000001</v>
      </c>
      <c r="Y24" s="62"/>
      <c r="Z24" s="75">
        <v>80.61</v>
      </c>
      <c r="AA24" s="75">
        <v>83.87</v>
      </c>
      <c r="AB24" s="62"/>
      <c r="AC24" s="75">
        <v>76.23</v>
      </c>
    </row>
    <row r="25" spans="1:29" ht="17.45" x14ac:dyDescent="0.3">
      <c r="A25" s="81">
        <v>21</v>
      </c>
      <c r="B25" s="75">
        <v>99.02000000000001</v>
      </c>
      <c r="C25" s="62"/>
      <c r="D25" s="75">
        <v>77.850000000000009</v>
      </c>
      <c r="E25" s="62"/>
      <c r="F25" s="75">
        <v>87.410000000000011</v>
      </c>
      <c r="G25" s="75">
        <v>112.2</v>
      </c>
      <c r="H25" s="75">
        <v>80.850000000000009</v>
      </c>
      <c r="I25" s="62"/>
      <c r="J25" s="75">
        <v>99.11</v>
      </c>
      <c r="K25" s="62"/>
      <c r="L25" s="75">
        <v>119.18</v>
      </c>
      <c r="M25" s="75">
        <v>100.81</v>
      </c>
      <c r="N25" s="75">
        <v>93.48</v>
      </c>
      <c r="O25" s="62"/>
      <c r="P25" s="75">
        <v>157.72</v>
      </c>
      <c r="Q25" s="62"/>
      <c r="R25" s="75">
        <v>77.710000000000008</v>
      </c>
      <c r="S25" s="62"/>
      <c r="T25" s="75">
        <v>83.84</v>
      </c>
      <c r="U25" s="62"/>
      <c r="V25" s="75">
        <v>71.550000000000011</v>
      </c>
      <c r="W25" s="62"/>
      <c r="X25" s="75">
        <v>110.59</v>
      </c>
      <c r="Y25" s="62"/>
      <c r="Z25" s="75">
        <v>83.38000000000001</v>
      </c>
      <c r="AA25" s="75">
        <v>86.92</v>
      </c>
      <c r="AB25" s="62"/>
      <c r="AC25" s="75">
        <v>78.680000000000007</v>
      </c>
    </row>
    <row r="26" spans="1:29" ht="17.45" x14ac:dyDescent="0.3">
      <c r="A26" s="79">
        <v>22</v>
      </c>
      <c r="B26" s="75">
        <v>103.02000000000001</v>
      </c>
      <c r="C26" s="91"/>
      <c r="D26" s="75">
        <v>79.83</v>
      </c>
      <c r="E26" s="62"/>
      <c r="F26" s="75">
        <v>89.850000000000009</v>
      </c>
      <c r="G26" s="75">
        <v>115.66000000000001</v>
      </c>
      <c r="H26" s="75">
        <v>83.29</v>
      </c>
      <c r="I26" s="62"/>
      <c r="J26" s="75">
        <v>102.52000000000001</v>
      </c>
      <c r="K26" s="62"/>
      <c r="L26" s="75">
        <v>123.71000000000001</v>
      </c>
      <c r="M26" s="75">
        <v>104.38000000000001</v>
      </c>
      <c r="N26" s="75">
        <v>96.42</v>
      </c>
      <c r="O26" s="62"/>
      <c r="P26" s="75">
        <v>164.5</v>
      </c>
      <c r="Q26" s="62"/>
      <c r="R26" s="75">
        <v>79.940000000000012</v>
      </c>
      <c r="S26" s="62"/>
      <c r="T26" s="75">
        <v>86.45</v>
      </c>
      <c r="U26" s="62"/>
      <c r="V26" s="75">
        <v>73.740000000000009</v>
      </c>
      <c r="W26" s="62"/>
      <c r="X26" s="75">
        <v>115.18</v>
      </c>
      <c r="Y26" s="62"/>
      <c r="Z26" s="75">
        <v>86.160000000000011</v>
      </c>
      <c r="AA26" s="75">
        <v>89.960000000000008</v>
      </c>
      <c r="AB26" s="62"/>
      <c r="AC26" s="75">
        <v>81.14</v>
      </c>
    </row>
    <row r="27" spans="1:29" ht="17.45" x14ac:dyDescent="0.3">
      <c r="A27" s="79">
        <v>23</v>
      </c>
      <c r="B27" s="75">
        <v>107.02000000000001</v>
      </c>
      <c r="C27" s="91"/>
      <c r="D27" s="75">
        <v>81.81</v>
      </c>
      <c r="E27" s="62"/>
      <c r="F27" s="75">
        <v>92.29</v>
      </c>
      <c r="G27" s="75">
        <v>119.11</v>
      </c>
      <c r="H27" s="75">
        <v>85.73</v>
      </c>
      <c r="I27" s="62"/>
      <c r="J27" s="75">
        <v>105.93</v>
      </c>
      <c r="K27" s="62"/>
      <c r="L27" s="75">
        <v>128.23999999999998</v>
      </c>
      <c r="M27" s="75">
        <v>107.95</v>
      </c>
      <c r="N27" s="75">
        <v>99.38000000000001</v>
      </c>
      <c r="O27" s="62"/>
      <c r="P27" s="75">
        <v>171.25</v>
      </c>
      <c r="Q27" s="62"/>
      <c r="R27" s="75">
        <v>82.160000000000011</v>
      </c>
      <c r="S27" s="62"/>
      <c r="T27" s="75">
        <v>89.070000000000007</v>
      </c>
      <c r="U27" s="62"/>
      <c r="V27" s="75">
        <v>75.940000000000012</v>
      </c>
      <c r="W27" s="62"/>
      <c r="X27" s="75">
        <v>119.77000000000001</v>
      </c>
      <c r="Y27" s="62"/>
      <c r="Z27" s="75">
        <v>88.93</v>
      </c>
      <c r="AA27" s="75">
        <v>93.02000000000001</v>
      </c>
      <c r="AB27" s="62"/>
      <c r="AC27" s="75">
        <v>83.59</v>
      </c>
    </row>
    <row r="28" spans="1:29" ht="17.45" x14ac:dyDescent="0.3">
      <c r="A28" s="79">
        <v>24</v>
      </c>
      <c r="B28" s="75">
        <v>111.02000000000001</v>
      </c>
      <c r="C28" s="91"/>
      <c r="D28" s="75">
        <v>83.79</v>
      </c>
      <c r="E28" s="62"/>
      <c r="F28" s="75">
        <v>94.72</v>
      </c>
      <c r="G28" s="75">
        <v>122.55000000000001</v>
      </c>
      <c r="H28" s="75">
        <v>88.160000000000011</v>
      </c>
      <c r="I28" s="62"/>
      <c r="J28" s="75">
        <v>109.33</v>
      </c>
      <c r="K28" s="62"/>
      <c r="L28" s="75">
        <v>132.76999999999998</v>
      </c>
      <c r="M28" s="75">
        <v>111.52000000000001</v>
      </c>
      <c r="N28" s="75">
        <v>102.32000000000001</v>
      </c>
      <c r="O28" s="62"/>
      <c r="P28" s="75">
        <v>178.04</v>
      </c>
      <c r="Q28" s="62"/>
      <c r="R28" s="75">
        <v>84.38000000000001</v>
      </c>
      <c r="S28" s="62"/>
      <c r="T28" s="75">
        <v>91.68</v>
      </c>
      <c r="U28" s="62"/>
      <c r="V28" s="75">
        <v>78.13000000000001</v>
      </c>
      <c r="W28" s="62"/>
      <c r="X28" s="75">
        <v>124.36</v>
      </c>
      <c r="Y28" s="62"/>
      <c r="Z28" s="75">
        <v>91.710000000000008</v>
      </c>
      <c r="AA28" s="75">
        <v>96.09</v>
      </c>
      <c r="AB28" s="62"/>
      <c r="AC28" s="75">
        <v>86.04</v>
      </c>
    </row>
    <row r="29" spans="1:29" ht="17.45" x14ac:dyDescent="0.3">
      <c r="A29" s="79">
        <v>25</v>
      </c>
      <c r="B29" s="75">
        <v>115.02000000000001</v>
      </c>
      <c r="C29" s="91"/>
      <c r="D29" s="75">
        <v>85.77000000000001</v>
      </c>
      <c r="E29" s="62"/>
      <c r="F29" s="75">
        <v>97.160000000000011</v>
      </c>
      <c r="G29" s="75">
        <v>126.01</v>
      </c>
      <c r="H29" s="75">
        <v>90.600000000000009</v>
      </c>
      <c r="I29" s="62"/>
      <c r="J29" s="75">
        <v>112.74000000000001</v>
      </c>
      <c r="K29" s="62"/>
      <c r="L29" s="75">
        <v>137.31</v>
      </c>
      <c r="M29" s="75">
        <v>115.08</v>
      </c>
      <c r="N29" s="75">
        <v>105.27000000000001</v>
      </c>
      <c r="O29" s="62"/>
      <c r="P29" s="75">
        <v>184.79999999999998</v>
      </c>
      <c r="Q29" s="62"/>
      <c r="R29" s="75">
        <v>86.600000000000009</v>
      </c>
      <c r="S29" s="62"/>
      <c r="T29" s="75">
        <v>94.29</v>
      </c>
      <c r="U29" s="62"/>
      <c r="V29" s="75">
        <v>80.33</v>
      </c>
      <c r="W29" s="62"/>
      <c r="X29" s="75">
        <v>128.94999999999999</v>
      </c>
      <c r="Y29" s="62"/>
      <c r="Z29" s="75">
        <v>94.48</v>
      </c>
      <c r="AA29" s="75">
        <v>99.160000000000011</v>
      </c>
      <c r="AB29" s="62"/>
      <c r="AC29" s="75">
        <v>88.490000000000009</v>
      </c>
    </row>
    <row r="30" spans="1:29" ht="17.45" x14ac:dyDescent="0.3">
      <c r="A30" s="81">
        <v>26</v>
      </c>
      <c r="B30" s="75">
        <v>119.02000000000001</v>
      </c>
      <c r="C30" s="91"/>
      <c r="D30" s="75">
        <v>87.75</v>
      </c>
      <c r="E30" s="62"/>
      <c r="F30" s="75">
        <v>99.600000000000009</v>
      </c>
      <c r="G30" s="75">
        <v>129.45999999999998</v>
      </c>
      <c r="H30" s="75">
        <v>93.04</v>
      </c>
      <c r="I30" s="62"/>
      <c r="J30" s="75">
        <v>116.15</v>
      </c>
      <c r="K30" s="62"/>
      <c r="L30" s="75">
        <v>141.82</v>
      </c>
      <c r="M30" s="75">
        <v>118.65</v>
      </c>
      <c r="N30" s="75">
        <v>108.22</v>
      </c>
      <c r="O30" s="62"/>
      <c r="P30" s="75">
        <v>191.59</v>
      </c>
      <c r="Q30" s="62"/>
      <c r="R30" s="75">
        <v>88.820000000000007</v>
      </c>
      <c r="S30" s="62"/>
      <c r="T30" s="75">
        <v>96.9</v>
      </c>
      <c r="U30" s="62"/>
      <c r="V30" s="75">
        <v>82.52000000000001</v>
      </c>
      <c r="W30" s="62"/>
      <c r="X30" s="75">
        <v>133.54999999999998</v>
      </c>
      <c r="Y30" s="62"/>
      <c r="Z30" s="75">
        <v>97.25</v>
      </c>
      <c r="AA30" s="75">
        <v>102.21000000000001</v>
      </c>
      <c r="AB30" s="62"/>
      <c r="AC30" s="75">
        <v>90.940000000000012</v>
      </c>
    </row>
    <row r="31" spans="1:29" ht="17.45" x14ac:dyDescent="0.3">
      <c r="A31" s="79">
        <v>27</v>
      </c>
      <c r="B31" s="75">
        <v>123.02000000000001</v>
      </c>
      <c r="C31" s="91"/>
      <c r="D31" s="75">
        <v>89.73</v>
      </c>
      <c r="E31" s="62"/>
      <c r="F31" s="75">
        <v>102.04</v>
      </c>
      <c r="G31" s="75">
        <v>132.88999999999999</v>
      </c>
      <c r="H31" s="75">
        <v>95.48</v>
      </c>
      <c r="I31" s="62"/>
      <c r="J31" s="75">
        <v>119.56</v>
      </c>
      <c r="K31" s="62"/>
      <c r="L31" s="75">
        <v>146.35</v>
      </c>
      <c r="M31" s="75">
        <v>122.22</v>
      </c>
      <c r="N31" s="75">
        <v>111.16000000000001</v>
      </c>
      <c r="O31" s="62"/>
      <c r="P31" s="75">
        <v>198.35</v>
      </c>
      <c r="Q31" s="62"/>
      <c r="R31" s="75">
        <v>91.050000000000011</v>
      </c>
      <c r="S31" s="62"/>
      <c r="T31" s="75">
        <v>99.52000000000001</v>
      </c>
      <c r="U31" s="62"/>
      <c r="V31" s="75">
        <v>84.72</v>
      </c>
      <c r="W31" s="62"/>
      <c r="X31" s="75">
        <v>138.13999999999999</v>
      </c>
      <c r="Y31" s="62"/>
      <c r="Z31" s="75">
        <v>100.03</v>
      </c>
      <c r="AA31" s="75">
        <v>105.29</v>
      </c>
      <c r="AB31" s="62"/>
      <c r="AC31" s="75">
        <v>93.39</v>
      </c>
    </row>
    <row r="32" spans="1:29" ht="18" x14ac:dyDescent="0.25">
      <c r="A32" s="79">
        <v>28</v>
      </c>
      <c r="B32" s="75">
        <v>127.02000000000001</v>
      </c>
      <c r="C32" s="91"/>
      <c r="D32" s="75">
        <v>91.710000000000008</v>
      </c>
      <c r="E32" s="62"/>
      <c r="F32" s="75">
        <v>104.47</v>
      </c>
      <c r="G32" s="75">
        <v>136.34</v>
      </c>
      <c r="H32" s="75">
        <v>97.910000000000011</v>
      </c>
      <c r="I32" s="62"/>
      <c r="J32" s="75">
        <v>122.96000000000001</v>
      </c>
      <c r="K32" s="62"/>
      <c r="L32" s="75">
        <v>150.88999999999999</v>
      </c>
      <c r="M32" s="75">
        <v>125.79</v>
      </c>
      <c r="N32" s="75">
        <v>114.11</v>
      </c>
      <c r="O32" s="62"/>
      <c r="P32" s="75">
        <v>205.14999999999998</v>
      </c>
      <c r="Q32" s="62"/>
      <c r="R32" s="75">
        <v>93.27000000000001</v>
      </c>
      <c r="S32" s="62"/>
      <c r="T32" s="75">
        <v>102.13000000000001</v>
      </c>
      <c r="U32" s="62"/>
      <c r="V32" s="75">
        <v>86.910000000000011</v>
      </c>
      <c r="W32" s="62"/>
      <c r="X32" s="75">
        <v>142.72999999999999</v>
      </c>
      <c r="Y32" s="62"/>
      <c r="Z32" s="75">
        <v>102.80000000000001</v>
      </c>
      <c r="AA32" s="75">
        <v>108.37</v>
      </c>
      <c r="AB32" s="62"/>
      <c r="AC32" s="75">
        <v>95.84</v>
      </c>
    </row>
    <row r="33" spans="1:29" ht="18" x14ac:dyDescent="0.25">
      <c r="A33" s="79">
        <v>29</v>
      </c>
      <c r="B33" s="75">
        <v>131.01999999999998</v>
      </c>
      <c r="C33" s="91"/>
      <c r="D33" s="75">
        <v>93.690000000000012</v>
      </c>
      <c r="E33" s="62"/>
      <c r="F33" s="75">
        <v>106.91000000000001</v>
      </c>
      <c r="G33" s="75">
        <v>139.79999999999998</v>
      </c>
      <c r="H33" s="75">
        <v>100.35000000000001</v>
      </c>
      <c r="I33" s="62"/>
      <c r="J33" s="75">
        <v>126.37</v>
      </c>
      <c r="K33" s="62"/>
      <c r="L33" s="75">
        <v>155.41999999999999</v>
      </c>
      <c r="M33" s="75">
        <v>129.35999999999999</v>
      </c>
      <c r="N33" s="75">
        <v>117.04</v>
      </c>
      <c r="O33" s="62"/>
      <c r="P33" s="75">
        <v>211.92</v>
      </c>
      <c r="Q33" s="62"/>
      <c r="R33" s="75">
        <v>95.490000000000009</v>
      </c>
      <c r="S33" s="62"/>
      <c r="T33" s="75">
        <v>104.74000000000001</v>
      </c>
      <c r="U33" s="62"/>
      <c r="V33" s="75">
        <v>89.11</v>
      </c>
      <c r="W33" s="62"/>
      <c r="X33" s="75">
        <v>147.32</v>
      </c>
      <c r="Y33" s="62"/>
      <c r="Z33" s="75">
        <v>105.58</v>
      </c>
      <c r="AA33" s="75">
        <v>111.45</v>
      </c>
      <c r="AB33" s="62"/>
      <c r="AC33" s="75">
        <v>98.29</v>
      </c>
    </row>
    <row r="34" spans="1:29" ht="18" x14ac:dyDescent="0.25">
      <c r="A34" s="79">
        <v>30</v>
      </c>
      <c r="B34" s="75">
        <v>135.01</v>
      </c>
      <c r="C34" s="91"/>
      <c r="D34" s="75">
        <v>95.67</v>
      </c>
      <c r="E34" s="62"/>
      <c r="F34" s="75">
        <v>109.35000000000001</v>
      </c>
      <c r="G34" s="75">
        <v>143.22999999999999</v>
      </c>
      <c r="H34" s="75">
        <v>102.79</v>
      </c>
      <c r="I34" s="62"/>
      <c r="J34" s="75">
        <v>129.78</v>
      </c>
      <c r="K34" s="62"/>
      <c r="L34" s="75">
        <v>159.95999999999998</v>
      </c>
      <c r="M34" s="75">
        <v>132.92999999999998</v>
      </c>
      <c r="N34" s="75">
        <v>119.99000000000001</v>
      </c>
      <c r="O34" s="62"/>
      <c r="P34" s="75">
        <v>218.70999999999998</v>
      </c>
      <c r="Q34" s="62"/>
      <c r="R34" s="75">
        <v>97.710000000000008</v>
      </c>
      <c r="S34" s="62"/>
      <c r="T34" s="75">
        <v>107.35000000000001</v>
      </c>
      <c r="U34" s="62"/>
      <c r="V34" s="75">
        <v>91.300000000000011</v>
      </c>
      <c r="W34" s="62"/>
      <c r="X34" s="75">
        <v>151.91999999999999</v>
      </c>
      <c r="Y34" s="62"/>
      <c r="Z34" s="75">
        <v>108.35000000000001</v>
      </c>
      <c r="AA34" s="75">
        <v>114.52000000000001</v>
      </c>
      <c r="AB34" s="62"/>
      <c r="AC34" s="75">
        <v>100.74000000000001</v>
      </c>
    </row>
    <row r="35" spans="1:29" ht="18" x14ac:dyDescent="0.25">
      <c r="A35" s="81">
        <v>31</v>
      </c>
      <c r="B35" s="75">
        <v>139.01</v>
      </c>
      <c r="C35" s="91"/>
      <c r="D35" s="75">
        <v>97.64</v>
      </c>
      <c r="E35" s="62"/>
      <c r="F35" s="75">
        <v>111.78</v>
      </c>
      <c r="G35" s="75">
        <v>146.66999999999999</v>
      </c>
      <c r="H35" s="75">
        <v>105.23</v>
      </c>
      <c r="I35" s="62"/>
      <c r="J35" s="75">
        <v>133.17999999999998</v>
      </c>
      <c r="K35" s="62"/>
      <c r="L35" s="75">
        <v>164.48999999999998</v>
      </c>
      <c r="M35" s="75">
        <v>136.5</v>
      </c>
      <c r="N35" s="75">
        <v>122.93</v>
      </c>
      <c r="O35" s="62"/>
      <c r="P35" s="75">
        <v>225.48999999999998</v>
      </c>
      <c r="Q35" s="62"/>
      <c r="R35" s="75">
        <v>99.93</v>
      </c>
      <c r="S35" s="62"/>
      <c r="T35" s="75">
        <v>109.97</v>
      </c>
      <c r="U35" s="62"/>
      <c r="V35" s="75">
        <v>93.5</v>
      </c>
      <c r="W35" s="62"/>
      <c r="X35" s="75">
        <v>156.51</v>
      </c>
      <c r="Y35" s="62"/>
      <c r="Z35" s="75">
        <v>111.13000000000001</v>
      </c>
      <c r="AA35" s="75">
        <v>117.61</v>
      </c>
      <c r="AB35" s="62"/>
      <c r="AC35" s="75">
        <v>103.19000000000001</v>
      </c>
    </row>
    <row r="36" spans="1:29" ht="18" x14ac:dyDescent="0.25">
      <c r="A36" s="79">
        <v>32</v>
      </c>
      <c r="B36" s="75">
        <v>143.01</v>
      </c>
      <c r="C36" s="91"/>
      <c r="D36" s="75">
        <v>99.62</v>
      </c>
      <c r="E36" s="62"/>
      <c r="F36" s="75">
        <v>114.22</v>
      </c>
      <c r="G36" s="75">
        <v>150.1</v>
      </c>
      <c r="H36" s="75">
        <v>107.66000000000001</v>
      </c>
      <c r="I36" s="62"/>
      <c r="J36" s="75">
        <v>136.59</v>
      </c>
      <c r="K36" s="62"/>
      <c r="L36" s="75">
        <v>169.01</v>
      </c>
      <c r="M36" s="75">
        <v>140.06</v>
      </c>
      <c r="N36" s="75">
        <v>125.86</v>
      </c>
      <c r="O36" s="62"/>
      <c r="P36" s="75">
        <v>232.29</v>
      </c>
      <c r="Q36" s="62"/>
      <c r="R36" s="75">
        <v>102.16000000000001</v>
      </c>
      <c r="S36" s="62"/>
      <c r="T36" s="75">
        <v>112.58</v>
      </c>
      <c r="U36" s="62"/>
      <c r="V36" s="75">
        <v>95.690000000000012</v>
      </c>
      <c r="W36" s="62"/>
      <c r="X36" s="75">
        <v>161.1</v>
      </c>
      <c r="Y36" s="62"/>
      <c r="Z36" s="75">
        <v>113.9</v>
      </c>
      <c r="AA36" s="75">
        <v>120.7</v>
      </c>
      <c r="AB36" s="62"/>
      <c r="AC36" s="75">
        <v>105.64</v>
      </c>
    </row>
    <row r="37" spans="1:29" ht="18" x14ac:dyDescent="0.25">
      <c r="A37" s="79">
        <v>33</v>
      </c>
      <c r="B37" s="75">
        <v>147.01</v>
      </c>
      <c r="C37" s="91"/>
      <c r="D37" s="75">
        <v>101.60000000000001</v>
      </c>
      <c r="E37" s="62"/>
      <c r="F37" s="75">
        <v>116.66000000000001</v>
      </c>
      <c r="G37" s="75">
        <v>153.54999999999998</v>
      </c>
      <c r="H37" s="75">
        <v>110.10000000000001</v>
      </c>
      <c r="I37" s="62"/>
      <c r="J37" s="75">
        <v>140</v>
      </c>
      <c r="K37" s="62"/>
      <c r="L37" s="75">
        <v>173.54</v>
      </c>
      <c r="M37" s="75">
        <v>143.63</v>
      </c>
      <c r="N37" s="75">
        <v>128.81</v>
      </c>
      <c r="O37" s="62"/>
      <c r="P37" s="75">
        <v>239.07</v>
      </c>
      <c r="Q37" s="62"/>
      <c r="R37" s="75">
        <v>104.38000000000001</v>
      </c>
      <c r="S37" s="62"/>
      <c r="T37" s="75">
        <v>115.19000000000001</v>
      </c>
      <c r="U37" s="62"/>
      <c r="V37" s="75">
        <v>97.89</v>
      </c>
      <c r="W37" s="62"/>
      <c r="X37" s="75">
        <v>165.69</v>
      </c>
      <c r="Y37" s="62"/>
      <c r="Z37" s="75">
        <v>116.67</v>
      </c>
      <c r="AA37" s="75">
        <v>123.79</v>
      </c>
      <c r="AB37" s="62"/>
      <c r="AC37" s="75">
        <v>108.10000000000001</v>
      </c>
    </row>
    <row r="38" spans="1:29" ht="18" x14ac:dyDescent="0.25">
      <c r="A38" s="79">
        <v>34</v>
      </c>
      <c r="B38" s="75">
        <v>151.01</v>
      </c>
      <c r="C38" s="91"/>
      <c r="D38" s="75">
        <v>103.58</v>
      </c>
      <c r="E38" s="62"/>
      <c r="F38" s="75">
        <v>119.10000000000001</v>
      </c>
      <c r="G38" s="75">
        <v>157</v>
      </c>
      <c r="H38" s="75">
        <v>112.54</v>
      </c>
      <c r="I38" s="62"/>
      <c r="J38" s="75">
        <v>143.39999999999998</v>
      </c>
      <c r="K38" s="62"/>
      <c r="L38" s="75">
        <v>178.07999999999998</v>
      </c>
      <c r="M38" s="75">
        <v>147.19999999999999</v>
      </c>
      <c r="N38" s="75">
        <v>131.72999999999999</v>
      </c>
      <c r="O38" s="62"/>
      <c r="P38" s="75">
        <v>245.87</v>
      </c>
      <c r="Q38" s="62"/>
      <c r="R38" s="75">
        <v>106.60000000000001</v>
      </c>
      <c r="S38" s="62"/>
      <c r="T38" s="75">
        <v>117.80000000000001</v>
      </c>
      <c r="U38" s="62"/>
      <c r="V38" s="75">
        <v>100.08</v>
      </c>
      <c r="W38" s="62"/>
      <c r="X38" s="75">
        <v>170.28</v>
      </c>
      <c r="Y38" s="62"/>
      <c r="Z38" s="75">
        <v>119.45</v>
      </c>
      <c r="AA38" s="75">
        <v>126.86</v>
      </c>
      <c r="AB38" s="62"/>
      <c r="AC38" s="75">
        <v>110.55000000000001</v>
      </c>
    </row>
    <row r="39" spans="1:29" ht="18" x14ac:dyDescent="0.25">
      <c r="A39" s="79">
        <v>35</v>
      </c>
      <c r="B39" s="75">
        <v>155.01</v>
      </c>
      <c r="C39" s="91"/>
      <c r="D39" s="75">
        <v>105.56</v>
      </c>
      <c r="E39" s="62"/>
      <c r="F39" s="75">
        <v>121.54</v>
      </c>
      <c r="G39" s="75">
        <v>160.41999999999999</v>
      </c>
      <c r="H39" s="75">
        <v>114.98</v>
      </c>
      <c r="I39" s="62"/>
      <c r="J39" s="75">
        <v>146.81</v>
      </c>
      <c r="K39" s="62"/>
      <c r="L39" s="75">
        <v>182.62</v>
      </c>
      <c r="M39" s="75">
        <v>150.76999999999998</v>
      </c>
      <c r="N39" s="75">
        <v>134.67999999999998</v>
      </c>
      <c r="O39" s="62"/>
      <c r="P39" s="75">
        <v>252.64999999999998</v>
      </c>
      <c r="Q39" s="62"/>
      <c r="R39" s="75">
        <v>108.82000000000001</v>
      </c>
      <c r="S39" s="62"/>
      <c r="T39" s="75">
        <v>120.42</v>
      </c>
      <c r="U39" s="62"/>
      <c r="V39" s="75">
        <v>102.28</v>
      </c>
      <c r="W39" s="62"/>
      <c r="X39" s="75">
        <v>174.88</v>
      </c>
      <c r="Y39" s="62"/>
      <c r="Z39" s="75">
        <v>122.22</v>
      </c>
      <c r="AA39" s="75">
        <v>129.95999999999998</v>
      </c>
      <c r="AB39" s="62"/>
      <c r="AC39" s="75">
        <v>113</v>
      </c>
    </row>
    <row r="40" spans="1:29" ht="18" x14ac:dyDescent="0.25">
      <c r="A40" s="81">
        <v>36</v>
      </c>
      <c r="B40" s="75">
        <v>159.01</v>
      </c>
      <c r="C40" s="91"/>
      <c r="D40" s="75">
        <v>107.54</v>
      </c>
      <c r="E40" s="62"/>
      <c r="F40" s="75">
        <v>123.97</v>
      </c>
      <c r="G40" s="75">
        <v>163.87</v>
      </c>
      <c r="H40" s="75">
        <v>117.41000000000001</v>
      </c>
      <c r="I40" s="62"/>
      <c r="J40" s="75">
        <v>150.22</v>
      </c>
      <c r="K40" s="62"/>
      <c r="L40" s="75">
        <v>187.14999999999998</v>
      </c>
      <c r="M40" s="75">
        <v>154.34</v>
      </c>
      <c r="N40" s="75">
        <v>137.63</v>
      </c>
      <c r="O40" s="62"/>
      <c r="P40" s="75">
        <v>259.45999999999998</v>
      </c>
      <c r="Q40" s="62"/>
      <c r="R40" s="75">
        <v>111.04</v>
      </c>
      <c r="S40" s="62"/>
      <c r="T40" s="75">
        <v>123.03</v>
      </c>
      <c r="U40" s="62"/>
      <c r="V40" s="75">
        <v>104.47</v>
      </c>
      <c r="W40" s="62"/>
      <c r="X40" s="75">
        <v>179.47</v>
      </c>
      <c r="Y40" s="62"/>
      <c r="Z40" s="75">
        <v>125</v>
      </c>
      <c r="AA40" s="75">
        <v>133.06</v>
      </c>
      <c r="AB40" s="62"/>
      <c r="AC40" s="75">
        <v>115.45</v>
      </c>
    </row>
    <row r="41" spans="1:29" ht="18" x14ac:dyDescent="0.25">
      <c r="A41" s="79">
        <v>37</v>
      </c>
      <c r="B41" s="75">
        <v>163.01</v>
      </c>
      <c r="C41" s="91"/>
      <c r="D41" s="75">
        <v>109.52000000000001</v>
      </c>
      <c r="E41" s="62"/>
      <c r="F41" s="75">
        <v>126.41000000000001</v>
      </c>
      <c r="G41" s="75">
        <v>167.31</v>
      </c>
      <c r="H41" s="75">
        <v>119.85000000000001</v>
      </c>
      <c r="I41" s="62"/>
      <c r="J41" s="75">
        <v>153.63</v>
      </c>
      <c r="K41" s="62"/>
      <c r="L41" s="75">
        <v>191.69</v>
      </c>
      <c r="M41" s="75">
        <v>157.91</v>
      </c>
      <c r="N41" s="75">
        <v>140.54999999999998</v>
      </c>
      <c r="O41" s="62"/>
      <c r="P41" s="75">
        <v>266.24</v>
      </c>
      <c r="Q41" s="62"/>
      <c r="R41" s="75">
        <v>113.27000000000001</v>
      </c>
      <c r="S41" s="62"/>
      <c r="T41" s="75">
        <v>125.64</v>
      </c>
      <c r="U41" s="62"/>
      <c r="V41" s="75">
        <v>106.67</v>
      </c>
      <c r="W41" s="62"/>
      <c r="X41" s="75">
        <v>184.06</v>
      </c>
      <c r="Y41" s="62"/>
      <c r="Z41" s="75">
        <v>127.77000000000001</v>
      </c>
      <c r="AA41" s="75">
        <v>136.16</v>
      </c>
      <c r="AB41" s="62"/>
      <c r="AC41" s="75">
        <v>117.9</v>
      </c>
    </row>
    <row r="42" spans="1:29" ht="18" x14ac:dyDescent="0.25">
      <c r="A42" s="79">
        <v>38</v>
      </c>
      <c r="B42" s="75">
        <v>167.01</v>
      </c>
      <c r="C42" s="91"/>
      <c r="D42" s="75">
        <v>111.5</v>
      </c>
      <c r="E42" s="62"/>
      <c r="F42" s="75">
        <v>128.85</v>
      </c>
      <c r="G42" s="75">
        <v>170.73999999999998</v>
      </c>
      <c r="H42" s="75">
        <v>122.29</v>
      </c>
      <c r="I42" s="62"/>
      <c r="J42" s="75">
        <v>157.03</v>
      </c>
      <c r="K42" s="62"/>
      <c r="L42" s="75">
        <v>196.20999999999998</v>
      </c>
      <c r="M42" s="75">
        <v>161.47999999999999</v>
      </c>
      <c r="N42" s="75">
        <v>143.48999999999998</v>
      </c>
      <c r="O42" s="62"/>
      <c r="P42" s="75">
        <v>273.05</v>
      </c>
      <c r="Q42" s="62"/>
      <c r="R42" s="75">
        <v>115.49000000000001</v>
      </c>
      <c r="S42" s="62"/>
      <c r="T42" s="75">
        <v>128.25</v>
      </c>
      <c r="U42" s="62"/>
      <c r="V42" s="75">
        <v>108.86</v>
      </c>
      <c r="W42" s="62"/>
      <c r="X42" s="75">
        <v>188.64999999999998</v>
      </c>
      <c r="Y42" s="62"/>
      <c r="Z42" s="75">
        <v>130.54</v>
      </c>
      <c r="AA42" s="75">
        <v>139.23999999999998</v>
      </c>
      <c r="AB42" s="62"/>
      <c r="AC42" s="75">
        <v>120.35000000000001</v>
      </c>
    </row>
    <row r="43" spans="1:29" ht="18" x14ac:dyDescent="0.25">
      <c r="A43" s="79">
        <v>39</v>
      </c>
      <c r="B43" s="75">
        <v>171.01</v>
      </c>
      <c r="C43" s="91"/>
      <c r="D43" s="75">
        <v>113.48</v>
      </c>
      <c r="E43" s="62"/>
      <c r="F43" s="75">
        <v>131.28</v>
      </c>
      <c r="G43" s="75">
        <v>174.17999999999998</v>
      </c>
      <c r="H43" s="75">
        <v>124.73</v>
      </c>
      <c r="I43" s="62"/>
      <c r="J43" s="75">
        <v>160.44</v>
      </c>
      <c r="K43" s="62"/>
      <c r="L43" s="75">
        <v>200.73999999999998</v>
      </c>
      <c r="M43" s="75">
        <v>165.04999999999998</v>
      </c>
      <c r="N43" s="75">
        <v>146.41999999999999</v>
      </c>
      <c r="O43" s="62"/>
      <c r="P43" s="75">
        <v>279.83999999999997</v>
      </c>
      <c r="Q43" s="62"/>
      <c r="R43" s="75">
        <v>117.71000000000001</v>
      </c>
      <c r="S43" s="62"/>
      <c r="T43" s="75">
        <v>130.87</v>
      </c>
      <c r="U43" s="62"/>
      <c r="V43" s="75">
        <v>111.06</v>
      </c>
      <c r="W43" s="62"/>
      <c r="X43" s="75">
        <v>193.25</v>
      </c>
      <c r="Y43" s="62"/>
      <c r="Z43" s="75">
        <v>133.32</v>
      </c>
      <c r="AA43" s="75">
        <v>142.35</v>
      </c>
      <c r="AB43" s="62"/>
      <c r="AC43" s="75">
        <v>122.80000000000001</v>
      </c>
    </row>
    <row r="44" spans="1:29" ht="18" x14ac:dyDescent="0.25">
      <c r="A44" s="79">
        <v>40</v>
      </c>
      <c r="B44" s="75">
        <v>175.01</v>
      </c>
      <c r="C44" s="91"/>
      <c r="D44" s="75">
        <v>115.46000000000001</v>
      </c>
      <c r="E44" s="62"/>
      <c r="F44" s="75">
        <v>133.72</v>
      </c>
      <c r="G44" s="75">
        <v>177.62</v>
      </c>
      <c r="H44" s="75">
        <v>127.16000000000001</v>
      </c>
      <c r="I44" s="62"/>
      <c r="J44" s="75">
        <v>163.85</v>
      </c>
      <c r="K44" s="62"/>
      <c r="L44" s="75">
        <v>205.28</v>
      </c>
      <c r="M44" s="75">
        <v>168.60999999999999</v>
      </c>
      <c r="N44" s="75">
        <v>149.35999999999999</v>
      </c>
      <c r="O44" s="62"/>
      <c r="P44" s="75">
        <v>286.64999999999998</v>
      </c>
      <c r="Q44" s="62"/>
      <c r="R44" s="75">
        <v>119.93</v>
      </c>
      <c r="S44" s="62"/>
      <c r="T44" s="75">
        <v>133.47999999999999</v>
      </c>
      <c r="U44" s="62"/>
      <c r="V44" s="75">
        <v>113.25</v>
      </c>
      <c r="W44" s="62"/>
      <c r="X44" s="75">
        <v>197.84</v>
      </c>
      <c r="Y44" s="62"/>
      <c r="Z44" s="75">
        <v>136.09</v>
      </c>
      <c r="AA44" s="75">
        <v>145.44999999999999</v>
      </c>
      <c r="AB44" s="62"/>
      <c r="AC44" s="75">
        <v>125.25</v>
      </c>
    </row>
    <row r="45" spans="1:29" ht="18" x14ac:dyDescent="0.25">
      <c r="A45" s="81">
        <v>41</v>
      </c>
      <c r="B45" s="75">
        <v>179.01</v>
      </c>
      <c r="C45" s="91"/>
      <c r="D45" s="75">
        <v>117.44000000000001</v>
      </c>
      <c r="E45" s="62"/>
      <c r="F45" s="75">
        <v>136.16</v>
      </c>
      <c r="G45" s="75">
        <v>181.04999999999998</v>
      </c>
      <c r="H45" s="75">
        <v>129.6</v>
      </c>
      <c r="I45" s="62"/>
      <c r="J45" s="75">
        <v>167.25</v>
      </c>
      <c r="K45" s="62"/>
      <c r="L45" s="75">
        <v>209.82</v>
      </c>
      <c r="M45" s="75">
        <v>172.17999999999998</v>
      </c>
      <c r="N45" s="75">
        <v>152.29999999999998</v>
      </c>
      <c r="O45" s="62"/>
      <c r="P45" s="75">
        <v>293.43</v>
      </c>
      <c r="Q45" s="62"/>
      <c r="R45" s="75">
        <v>122.15</v>
      </c>
      <c r="S45" s="62"/>
      <c r="T45" s="75">
        <v>136.09</v>
      </c>
      <c r="U45" s="62"/>
      <c r="V45" s="75">
        <v>115.45</v>
      </c>
      <c r="W45" s="62"/>
      <c r="X45" s="75">
        <v>202.42999999999998</v>
      </c>
      <c r="Y45" s="62"/>
      <c r="Z45" s="75">
        <v>138.87</v>
      </c>
      <c r="AA45" s="75">
        <v>148.56</v>
      </c>
      <c r="AB45" s="62"/>
      <c r="AC45" s="75">
        <v>127.7</v>
      </c>
    </row>
    <row r="46" spans="1:29" ht="18" x14ac:dyDescent="0.25">
      <c r="A46" s="79">
        <v>42</v>
      </c>
      <c r="B46" s="75">
        <v>183.01</v>
      </c>
      <c r="C46" s="91"/>
      <c r="D46" s="75">
        <v>119.42</v>
      </c>
      <c r="E46" s="62"/>
      <c r="F46" s="75">
        <v>138.6</v>
      </c>
      <c r="G46" s="75">
        <v>184.48999999999998</v>
      </c>
      <c r="H46" s="75">
        <v>132.04</v>
      </c>
      <c r="I46" s="62"/>
      <c r="J46" s="75">
        <v>170.66</v>
      </c>
      <c r="K46" s="62"/>
      <c r="L46" s="75">
        <v>214.35</v>
      </c>
      <c r="M46" s="75">
        <v>175.75</v>
      </c>
      <c r="N46" s="75">
        <v>155.22</v>
      </c>
      <c r="O46" s="62"/>
      <c r="P46" s="75">
        <v>300.21999999999997</v>
      </c>
      <c r="Q46" s="62"/>
      <c r="R46" s="75">
        <v>124.38000000000001</v>
      </c>
      <c r="S46" s="62"/>
      <c r="T46" s="75">
        <v>138.70999999999998</v>
      </c>
      <c r="U46" s="62"/>
      <c r="V46" s="75">
        <v>117.64</v>
      </c>
      <c r="W46" s="62"/>
      <c r="X46" s="75">
        <v>207.01999999999998</v>
      </c>
      <c r="Y46" s="62"/>
      <c r="Z46" s="75">
        <v>141.63999999999999</v>
      </c>
      <c r="AA46" s="75">
        <v>151.63999999999999</v>
      </c>
      <c r="AB46" s="62"/>
      <c r="AC46" s="75">
        <v>130.14999999999998</v>
      </c>
    </row>
    <row r="47" spans="1:29" ht="18" x14ac:dyDescent="0.25">
      <c r="A47" s="79">
        <v>43</v>
      </c>
      <c r="B47" s="75">
        <v>187.01</v>
      </c>
      <c r="C47" s="91"/>
      <c r="D47" s="75">
        <v>121.4</v>
      </c>
      <c r="E47" s="62"/>
      <c r="F47" s="75">
        <v>141.03</v>
      </c>
      <c r="G47" s="75">
        <v>187.92999999999998</v>
      </c>
      <c r="H47" s="75">
        <v>134.47999999999999</v>
      </c>
      <c r="I47" s="62"/>
      <c r="J47" s="75">
        <v>174.07</v>
      </c>
      <c r="K47" s="62"/>
      <c r="L47" s="75">
        <v>218.89</v>
      </c>
      <c r="M47" s="75">
        <v>179.32</v>
      </c>
      <c r="N47" s="75">
        <v>158.16999999999999</v>
      </c>
      <c r="O47" s="62"/>
      <c r="P47" s="75">
        <v>307.02999999999997</v>
      </c>
      <c r="Q47" s="62"/>
      <c r="R47" s="75">
        <v>126.60000000000001</v>
      </c>
      <c r="S47" s="62"/>
      <c r="T47" s="75">
        <v>141.32</v>
      </c>
      <c r="U47" s="62"/>
      <c r="V47" s="75">
        <v>119.84</v>
      </c>
      <c r="W47" s="62"/>
      <c r="X47" s="75">
        <v>211.60999999999999</v>
      </c>
      <c r="Y47" s="62"/>
      <c r="Z47" s="75">
        <v>144.41</v>
      </c>
      <c r="AA47" s="75">
        <v>154.75</v>
      </c>
      <c r="AB47" s="62"/>
      <c r="AC47" s="75">
        <v>132.6</v>
      </c>
    </row>
    <row r="48" spans="1:29" ht="18" x14ac:dyDescent="0.25">
      <c r="A48" s="79">
        <v>44</v>
      </c>
      <c r="B48" s="75">
        <v>191.01</v>
      </c>
      <c r="C48" s="91"/>
      <c r="D48" s="75">
        <v>123.38000000000001</v>
      </c>
      <c r="E48" s="62"/>
      <c r="F48" s="75">
        <v>143.47</v>
      </c>
      <c r="G48" s="75">
        <v>191.35999999999999</v>
      </c>
      <c r="H48" s="75">
        <v>136.91</v>
      </c>
      <c r="I48" s="62"/>
      <c r="J48" s="75">
        <v>177.48</v>
      </c>
      <c r="K48" s="62"/>
      <c r="L48" s="75">
        <v>223.41</v>
      </c>
      <c r="M48" s="75">
        <v>182.89</v>
      </c>
      <c r="N48" s="75">
        <v>161.10999999999999</v>
      </c>
      <c r="O48" s="62"/>
      <c r="P48" s="75">
        <v>313.82</v>
      </c>
      <c r="Q48" s="62"/>
      <c r="R48" s="75">
        <v>128.82</v>
      </c>
      <c r="S48" s="62"/>
      <c r="T48" s="75">
        <v>143.92999999999998</v>
      </c>
      <c r="U48" s="62"/>
      <c r="V48" s="75">
        <v>122.03</v>
      </c>
      <c r="W48" s="62"/>
      <c r="X48" s="75">
        <v>216.20999999999998</v>
      </c>
      <c r="Y48" s="62"/>
      <c r="Z48" s="75">
        <v>147.19</v>
      </c>
      <c r="AA48" s="75">
        <v>157.87</v>
      </c>
      <c r="AB48" s="62"/>
      <c r="AC48" s="75">
        <v>135.06</v>
      </c>
    </row>
    <row r="49" spans="1:29" ht="18" x14ac:dyDescent="0.25">
      <c r="A49" s="79">
        <v>45</v>
      </c>
      <c r="B49" s="75">
        <v>195.01</v>
      </c>
      <c r="C49" s="91"/>
      <c r="D49" s="75">
        <v>125.36</v>
      </c>
      <c r="E49" s="62"/>
      <c r="F49" s="75">
        <v>145.91</v>
      </c>
      <c r="G49" s="75">
        <v>194.79999999999998</v>
      </c>
      <c r="H49" s="75">
        <v>139.35</v>
      </c>
      <c r="I49" s="62"/>
      <c r="J49" s="75">
        <v>180.88</v>
      </c>
      <c r="K49" s="62"/>
      <c r="L49" s="75">
        <v>227.94</v>
      </c>
      <c r="M49" s="75">
        <v>186.45999999999998</v>
      </c>
      <c r="N49" s="75">
        <v>164.03</v>
      </c>
      <c r="O49" s="62"/>
      <c r="P49" s="75">
        <v>320.64</v>
      </c>
      <c r="Q49" s="62"/>
      <c r="R49" s="75">
        <v>131.04</v>
      </c>
      <c r="S49" s="62"/>
      <c r="T49" s="75">
        <v>146.54</v>
      </c>
      <c r="U49" s="62"/>
      <c r="V49" s="75">
        <v>124.23</v>
      </c>
      <c r="W49" s="62"/>
      <c r="X49" s="75">
        <v>220.79999999999998</v>
      </c>
      <c r="Y49" s="62"/>
      <c r="Z49" s="75">
        <v>149.95999999999998</v>
      </c>
      <c r="AA49" s="75">
        <v>160.97999999999999</v>
      </c>
      <c r="AB49" s="62"/>
      <c r="AC49" s="75">
        <v>137.51</v>
      </c>
    </row>
    <row r="50" spans="1:29" ht="18" x14ac:dyDescent="0.25">
      <c r="A50" s="81">
        <v>46</v>
      </c>
      <c r="B50" s="75">
        <v>199.01</v>
      </c>
      <c r="C50" s="91"/>
      <c r="D50" s="75">
        <v>127.34</v>
      </c>
      <c r="E50" s="62"/>
      <c r="F50" s="75">
        <v>148.35</v>
      </c>
      <c r="G50" s="75">
        <v>198.23999999999998</v>
      </c>
      <c r="H50" s="75">
        <v>141.79</v>
      </c>
      <c r="I50" s="62"/>
      <c r="J50" s="75">
        <v>184.29</v>
      </c>
      <c r="K50" s="62"/>
      <c r="L50" s="75">
        <v>232.48</v>
      </c>
      <c r="M50" s="75">
        <v>190.03</v>
      </c>
      <c r="N50" s="75">
        <v>166.97</v>
      </c>
      <c r="O50" s="62"/>
      <c r="P50" s="75">
        <v>327.43</v>
      </c>
      <c r="Q50" s="62"/>
      <c r="R50" s="75">
        <v>133.26</v>
      </c>
      <c r="S50" s="62"/>
      <c r="T50" s="75">
        <v>149.14999999999998</v>
      </c>
      <c r="U50" s="62"/>
      <c r="V50" s="75">
        <v>126.42</v>
      </c>
      <c r="W50" s="62"/>
      <c r="X50" s="75">
        <v>225.39</v>
      </c>
      <c r="Y50" s="62"/>
      <c r="Z50" s="75">
        <v>152.73999999999998</v>
      </c>
      <c r="AA50" s="75">
        <v>164.07</v>
      </c>
      <c r="AB50" s="62"/>
      <c r="AC50" s="75">
        <v>139.95999999999998</v>
      </c>
    </row>
    <row r="51" spans="1:29" ht="18" x14ac:dyDescent="0.25">
      <c r="A51" s="79">
        <v>47</v>
      </c>
      <c r="B51" s="75">
        <v>203.01</v>
      </c>
      <c r="C51" s="91"/>
      <c r="D51" s="75">
        <v>129.32</v>
      </c>
      <c r="E51" s="62"/>
      <c r="F51" s="75">
        <v>150.78</v>
      </c>
      <c r="G51" s="75">
        <v>201.66</v>
      </c>
      <c r="H51" s="75">
        <v>144.22999999999999</v>
      </c>
      <c r="I51" s="62"/>
      <c r="J51" s="75">
        <v>187.7</v>
      </c>
      <c r="K51" s="62"/>
      <c r="L51" s="75">
        <v>237.01999999999998</v>
      </c>
      <c r="M51" s="75">
        <v>193.59</v>
      </c>
      <c r="N51" s="75">
        <v>169.89</v>
      </c>
      <c r="O51" s="62"/>
      <c r="P51" s="75">
        <v>334.24</v>
      </c>
      <c r="Q51" s="62"/>
      <c r="R51" s="75">
        <v>135.48999999999998</v>
      </c>
      <c r="S51" s="62"/>
      <c r="T51" s="75">
        <v>151.76999999999998</v>
      </c>
      <c r="U51" s="62"/>
      <c r="V51" s="75">
        <v>128.62</v>
      </c>
      <c r="W51" s="62"/>
      <c r="X51" s="75">
        <v>229.98</v>
      </c>
      <c r="Y51" s="62"/>
      <c r="Z51" s="75">
        <v>155.51</v>
      </c>
      <c r="AA51" s="75">
        <v>167.17999999999998</v>
      </c>
      <c r="AB51" s="62"/>
      <c r="AC51" s="75">
        <v>142.41</v>
      </c>
    </row>
    <row r="52" spans="1:29" ht="18" x14ac:dyDescent="0.25">
      <c r="A52" s="79">
        <v>48</v>
      </c>
      <c r="B52" s="75">
        <v>207.01</v>
      </c>
      <c r="C52" s="91"/>
      <c r="D52" s="75">
        <v>131.29999999999998</v>
      </c>
      <c r="E52" s="62"/>
      <c r="F52" s="75">
        <v>153.22</v>
      </c>
      <c r="G52" s="75">
        <v>205.1</v>
      </c>
      <c r="H52" s="75">
        <v>146.66</v>
      </c>
      <c r="I52" s="62"/>
      <c r="J52" s="75">
        <v>191.1</v>
      </c>
      <c r="K52" s="62"/>
      <c r="L52" s="75">
        <v>241.56</v>
      </c>
      <c r="M52" s="75">
        <v>197.16</v>
      </c>
      <c r="N52" s="75">
        <v>172.82999999999998</v>
      </c>
      <c r="O52" s="62"/>
      <c r="P52" s="75">
        <v>341.03</v>
      </c>
      <c r="Q52" s="62"/>
      <c r="R52" s="75">
        <v>137.70999999999998</v>
      </c>
      <c r="S52" s="62"/>
      <c r="T52" s="75">
        <v>154.38</v>
      </c>
      <c r="U52" s="62"/>
      <c r="V52" s="75">
        <v>130.81</v>
      </c>
      <c r="W52" s="62"/>
      <c r="X52" s="75">
        <v>234.57</v>
      </c>
      <c r="Y52" s="62"/>
      <c r="Z52" s="75">
        <v>158.29</v>
      </c>
      <c r="AA52" s="75">
        <v>170.29999999999998</v>
      </c>
      <c r="AB52" s="62"/>
      <c r="AC52" s="75">
        <v>144.85999999999999</v>
      </c>
    </row>
    <row r="53" spans="1:29" ht="18" x14ac:dyDescent="0.25">
      <c r="A53" s="79">
        <v>49</v>
      </c>
      <c r="B53" s="75">
        <v>211.01</v>
      </c>
      <c r="C53" s="91"/>
      <c r="D53" s="75">
        <v>133.28</v>
      </c>
      <c r="E53" s="62"/>
      <c r="F53" s="75">
        <v>155.66</v>
      </c>
      <c r="G53" s="75">
        <v>208.51999999999998</v>
      </c>
      <c r="H53" s="75">
        <v>149.1</v>
      </c>
      <c r="I53" s="62"/>
      <c r="J53" s="75">
        <v>194.51</v>
      </c>
      <c r="K53" s="62"/>
      <c r="L53" s="75">
        <v>246.09</v>
      </c>
      <c r="M53" s="75">
        <v>200.73</v>
      </c>
      <c r="N53" s="75">
        <v>175.76999999999998</v>
      </c>
      <c r="O53" s="62"/>
      <c r="P53" s="75">
        <v>347.84999999999997</v>
      </c>
      <c r="Q53" s="62"/>
      <c r="R53" s="75">
        <v>139.92999999999998</v>
      </c>
      <c r="S53" s="62"/>
      <c r="T53" s="75">
        <v>156.98999999999998</v>
      </c>
      <c r="U53" s="62"/>
      <c r="V53" s="75">
        <v>133.01</v>
      </c>
      <c r="W53" s="62"/>
      <c r="X53" s="75">
        <v>239.17</v>
      </c>
      <c r="Y53" s="62"/>
      <c r="Z53" s="75">
        <v>161.06</v>
      </c>
      <c r="AA53" s="75">
        <v>173.42</v>
      </c>
      <c r="AB53" s="62"/>
      <c r="AC53" s="75">
        <v>147.31</v>
      </c>
    </row>
    <row r="54" spans="1:29" ht="18" x14ac:dyDescent="0.25">
      <c r="A54" s="79">
        <v>50</v>
      </c>
      <c r="B54" s="75">
        <v>215.01</v>
      </c>
      <c r="C54" s="91"/>
      <c r="D54" s="75">
        <v>135.26</v>
      </c>
      <c r="E54" s="62"/>
      <c r="F54" s="75">
        <v>158.1</v>
      </c>
      <c r="G54" s="75">
        <v>211.95999999999998</v>
      </c>
      <c r="H54" s="75">
        <v>151.54</v>
      </c>
      <c r="I54" s="62"/>
      <c r="J54" s="75">
        <v>197.92</v>
      </c>
      <c r="K54" s="62"/>
      <c r="L54" s="75">
        <v>250.60999999999999</v>
      </c>
      <c r="M54" s="75">
        <v>204.29999999999998</v>
      </c>
      <c r="N54" s="75">
        <v>178.69</v>
      </c>
      <c r="O54" s="62"/>
      <c r="P54" s="75">
        <v>354.64</v>
      </c>
      <c r="Q54" s="62"/>
      <c r="R54" s="75">
        <v>142.14999999999998</v>
      </c>
      <c r="S54" s="62"/>
      <c r="T54" s="75">
        <v>159.60999999999999</v>
      </c>
      <c r="U54" s="62"/>
      <c r="V54" s="75">
        <v>135.19999999999999</v>
      </c>
      <c r="W54" s="62"/>
      <c r="X54" s="75">
        <v>243.76</v>
      </c>
      <c r="Y54" s="62"/>
      <c r="Z54" s="75">
        <v>163.82999999999998</v>
      </c>
      <c r="AA54" s="75">
        <v>176.51</v>
      </c>
      <c r="AB54" s="62"/>
      <c r="AC54" s="75">
        <v>149.76</v>
      </c>
    </row>
    <row r="55" spans="1:29" ht="18" x14ac:dyDescent="0.25">
      <c r="A55" s="81">
        <v>51</v>
      </c>
      <c r="B55" s="75">
        <v>219.01</v>
      </c>
      <c r="C55" s="91"/>
      <c r="D55" s="75">
        <v>137.23999999999998</v>
      </c>
      <c r="E55" s="62"/>
      <c r="F55" s="75">
        <v>160.53</v>
      </c>
      <c r="G55" s="75">
        <v>215.39999999999998</v>
      </c>
      <c r="H55" s="75">
        <v>153.97999999999999</v>
      </c>
      <c r="I55" s="62"/>
      <c r="J55" s="75">
        <v>201.32999999999998</v>
      </c>
      <c r="K55" s="62"/>
      <c r="L55" s="75">
        <v>255.14999999999998</v>
      </c>
      <c r="M55" s="75">
        <v>207.87</v>
      </c>
      <c r="N55" s="75">
        <v>181.63</v>
      </c>
      <c r="O55" s="62"/>
      <c r="P55" s="75">
        <v>361.46</v>
      </c>
      <c r="Q55" s="62"/>
      <c r="R55" s="75">
        <v>144.37</v>
      </c>
      <c r="S55" s="62"/>
      <c r="T55" s="75">
        <v>162.22</v>
      </c>
      <c r="U55" s="62"/>
      <c r="V55" s="75">
        <v>137.39999999999998</v>
      </c>
      <c r="W55" s="62"/>
      <c r="X55" s="75">
        <v>248.35</v>
      </c>
      <c r="Y55" s="62"/>
      <c r="Z55" s="75">
        <v>166.60999999999999</v>
      </c>
      <c r="AA55" s="75">
        <v>179.63</v>
      </c>
      <c r="AB55" s="62"/>
      <c r="AC55" s="75">
        <v>152.20999999999998</v>
      </c>
    </row>
    <row r="56" spans="1:29" ht="18" x14ac:dyDescent="0.25">
      <c r="A56" s="79">
        <v>52</v>
      </c>
      <c r="B56" s="75">
        <v>223.01</v>
      </c>
      <c r="C56" s="91"/>
      <c r="D56" s="75">
        <v>139.22</v>
      </c>
      <c r="E56" s="62"/>
      <c r="F56" s="75">
        <v>162.97</v>
      </c>
      <c r="G56" s="75">
        <v>218.82</v>
      </c>
      <c r="H56" s="75">
        <v>156.41</v>
      </c>
      <c r="I56" s="62"/>
      <c r="J56" s="75">
        <v>204.73</v>
      </c>
      <c r="K56" s="62"/>
      <c r="L56" s="75">
        <v>259.69</v>
      </c>
      <c r="M56" s="75">
        <v>211.44</v>
      </c>
      <c r="N56" s="75">
        <v>184.54999999999998</v>
      </c>
      <c r="O56" s="62"/>
      <c r="P56" s="75">
        <v>368.25</v>
      </c>
      <c r="Q56" s="62"/>
      <c r="R56" s="75">
        <v>146.6</v>
      </c>
      <c r="S56" s="62"/>
      <c r="T56" s="75">
        <v>164.82999999999998</v>
      </c>
      <c r="U56" s="62"/>
      <c r="V56" s="75">
        <v>139.59</v>
      </c>
      <c r="W56" s="62"/>
      <c r="X56" s="75">
        <v>252.94</v>
      </c>
      <c r="Y56" s="62"/>
      <c r="Z56" s="75">
        <v>169.38</v>
      </c>
      <c r="AA56" s="75">
        <v>182.75</v>
      </c>
      <c r="AB56" s="62"/>
      <c r="AC56" s="75">
        <v>154.66</v>
      </c>
    </row>
    <row r="57" spans="1:29" ht="18" x14ac:dyDescent="0.25">
      <c r="A57" s="79">
        <v>53</v>
      </c>
      <c r="B57" s="75">
        <v>227.01</v>
      </c>
      <c r="C57" s="91"/>
      <c r="D57" s="75">
        <v>141.19999999999999</v>
      </c>
      <c r="E57" s="62"/>
      <c r="F57" s="75">
        <v>165.41</v>
      </c>
      <c r="G57" s="75">
        <v>222.26</v>
      </c>
      <c r="H57" s="75">
        <v>158.85</v>
      </c>
      <c r="I57" s="62"/>
      <c r="J57" s="75">
        <v>208.14</v>
      </c>
      <c r="K57" s="62"/>
      <c r="L57" s="75">
        <v>264.23</v>
      </c>
      <c r="M57" s="75">
        <v>215.01</v>
      </c>
      <c r="N57" s="75">
        <v>187.48</v>
      </c>
      <c r="O57" s="62"/>
      <c r="P57" s="75">
        <v>375.07</v>
      </c>
      <c r="Q57" s="62"/>
      <c r="R57" s="75">
        <v>148.82</v>
      </c>
      <c r="S57" s="62"/>
      <c r="T57" s="75">
        <v>167.44</v>
      </c>
      <c r="U57" s="62"/>
      <c r="V57" s="75">
        <v>141.79</v>
      </c>
      <c r="W57" s="62"/>
      <c r="X57" s="75">
        <v>257.52999999999997</v>
      </c>
      <c r="Y57" s="62"/>
      <c r="Z57" s="75">
        <v>172.16</v>
      </c>
      <c r="AA57" s="75">
        <v>185.87</v>
      </c>
      <c r="AB57" s="62"/>
      <c r="AC57" s="75">
        <v>157.10999999999999</v>
      </c>
    </row>
    <row r="58" spans="1:29" ht="18" x14ac:dyDescent="0.25">
      <c r="A58" s="79">
        <v>54</v>
      </c>
      <c r="B58" s="75">
        <v>231.01</v>
      </c>
      <c r="C58" s="91"/>
      <c r="D58" s="75">
        <v>143.17999999999998</v>
      </c>
      <c r="E58" s="62"/>
      <c r="F58" s="75">
        <v>167.85</v>
      </c>
      <c r="G58" s="75">
        <v>225.69</v>
      </c>
      <c r="H58" s="75">
        <v>161.29</v>
      </c>
      <c r="I58" s="62"/>
      <c r="J58" s="75">
        <v>211.54999999999998</v>
      </c>
      <c r="K58" s="62"/>
      <c r="L58" s="75">
        <v>268.76</v>
      </c>
      <c r="M58" s="75">
        <v>218.57999999999998</v>
      </c>
      <c r="N58" s="75">
        <v>190.42</v>
      </c>
      <c r="O58" s="62"/>
      <c r="P58" s="75">
        <v>381.87</v>
      </c>
      <c r="Q58" s="62"/>
      <c r="R58" s="75">
        <v>151.04</v>
      </c>
      <c r="S58" s="62"/>
      <c r="T58" s="75">
        <v>170.06</v>
      </c>
      <c r="U58" s="62"/>
      <c r="V58" s="75">
        <v>143.97999999999999</v>
      </c>
      <c r="W58" s="62"/>
      <c r="X58" s="75">
        <v>262.13</v>
      </c>
      <c r="Y58" s="62"/>
      <c r="Z58" s="75">
        <v>174.92999999999998</v>
      </c>
      <c r="AA58" s="75">
        <v>188.97</v>
      </c>
      <c r="AB58" s="62"/>
      <c r="AC58" s="75">
        <v>159.56</v>
      </c>
    </row>
    <row r="59" spans="1:29" ht="18" x14ac:dyDescent="0.25">
      <c r="A59" s="79">
        <v>55</v>
      </c>
      <c r="B59" s="75">
        <v>235</v>
      </c>
      <c r="C59" s="91"/>
      <c r="D59" s="75">
        <v>145.16</v>
      </c>
      <c r="E59" s="62"/>
      <c r="F59" s="75">
        <v>170.28</v>
      </c>
      <c r="G59" s="75">
        <v>229.10999999999999</v>
      </c>
      <c r="H59" s="75">
        <v>163.72999999999999</v>
      </c>
      <c r="I59" s="62"/>
      <c r="J59" s="75">
        <v>214.95</v>
      </c>
      <c r="K59" s="62"/>
      <c r="L59" s="75">
        <v>273.3</v>
      </c>
      <c r="M59" s="75">
        <v>222.14</v>
      </c>
      <c r="N59" s="75">
        <v>193.34</v>
      </c>
      <c r="O59" s="62"/>
      <c r="P59" s="75">
        <v>388.69</v>
      </c>
      <c r="Q59" s="62"/>
      <c r="R59" s="75">
        <v>153.26</v>
      </c>
      <c r="S59" s="62"/>
      <c r="T59" s="75">
        <v>172.67</v>
      </c>
      <c r="U59" s="62"/>
      <c r="V59" s="75">
        <v>146.17999999999998</v>
      </c>
      <c r="W59" s="62"/>
      <c r="X59" s="75">
        <v>266.71999999999997</v>
      </c>
      <c r="Y59" s="62"/>
      <c r="Z59" s="75">
        <v>177.7</v>
      </c>
      <c r="AA59" s="75">
        <v>192.09</v>
      </c>
      <c r="AB59" s="62"/>
      <c r="AC59" s="75">
        <v>162.01999999999998</v>
      </c>
    </row>
    <row r="60" spans="1:29" ht="18" x14ac:dyDescent="0.25">
      <c r="A60" s="81">
        <v>56</v>
      </c>
      <c r="B60" s="75">
        <v>239</v>
      </c>
      <c r="C60" s="91"/>
      <c r="D60" s="75">
        <v>147.13</v>
      </c>
      <c r="E60" s="62"/>
      <c r="F60" s="75">
        <v>172.72</v>
      </c>
      <c r="G60" s="75">
        <v>232.54999999999998</v>
      </c>
      <c r="H60" s="75">
        <v>166.16</v>
      </c>
      <c r="I60" s="62"/>
      <c r="J60" s="75">
        <v>218.35999999999999</v>
      </c>
      <c r="K60" s="62"/>
      <c r="L60" s="75">
        <v>277.82</v>
      </c>
      <c r="M60" s="75">
        <v>225.70999999999998</v>
      </c>
      <c r="N60" s="75">
        <v>196.28</v>
      </c>
      <c r="O60" s="62"/>
      <c r="P60" s="75">
        <v>395.48</v>
      </c>
      <c r="Q60" s="62"/>
      <c r="R60" s="75">
        <v>155.47999999999999</v>
      </c>
      <c r="S60" s="62"/>
      <c r="T60" s="75">
        <v>175.28</v>
      </c>
      <c r="U60" s="62"/>
      <c r="V60" s="75">
        <v>148.37</v>
      </c>
      <c r="W60" s="62"/>
      <c r="X60" s="75">
        <v>271.31</v>
      </c>
      <c r="Y60" s="62"/>
      <c r="Z60" s="75">
        <v>180.48</v>
      </c>
      <c r="AA60" s="75">
        <v>195.20999999999998</v>
      </c>
      <c r="AB60" s="62"/>
      <c r="AC60" s="75">
        <v>164.47</v>
      </c>
    </row>
    <row r="61" spans="1:29" ht="18" x14ac:dyDescent="0.25">
      <c r="A61" s="79">
        <v>57</v>
      </c>
      <c r="B61" s="75">
        <v>243</v>
      </c>
      <c r="C61" s="91"/>
      <c r="D61" s="75">
        <v>149.10999999999999</v>
      </c>
      <c r="E61" s="62"/>
      <c r="F61" s="75">
        <v>175.16</v>
      </c>
      <c r="G61" s="75">
        <v>235.98999999999998</v>
      </c>
      <c r="H61" s="75">
        <v>168.6</v>
      </c>
      <c r="I61" s="62"/>
      <c r="J61" s="75">
        <v>221.76999999999998</v>
      </c>
      <c r="K61" s="62"/>
      <c r="L61" s="75">
        <v>282.36</v>
      </c>
      <c r="M61" s="75">
        <v>229.28</v>
      </c>
      <c r="N61" s="75">
        <v>199.2</v>
      </c>
      <c r="O61" s="62"/>
      <c r="P61" s="75">
        <v>402.3</v>
      </c>
      <c r="Q61" s="62"/>
      <c r="R61" s="75">
        <v>157.70999999999998</v>
      </c>
      <c r="S61" s="62"/>
      <c r="T61" s="75">
        <v>177.89</v>
      </c>
      <c r="U61" s="62"/>
      <c r="V61" s="75">
        <v>150.57</v>
      </c>
      <c r="W61" s="62"/>
      <c r="X61" s="75">
        <v>275.89999999999998</v>
      </c>
      <c r="Y61" s="62"/>
      <c r="Z61" s="75">
        <v>183.25</v>
      </c>
      <c r="AA61" s="75">
        <v>198.34</v>
      </c>
      <c r="AB61" s="62"/>
      <c r="AC61" s="75">
        <v>166.92</v>
      </c>
    </row>
    <row r="62" spans="1:29" ht="18" x14ac:dyDescent="0.25">
      <c r="A62" s="79">
        <v>58</v>
      </c>
      <c r="B62" s="75">
        <v>247</v>
      </c>
      <c r="C62" s="91"/>
      <c r="D62" s="75">
        <v>151.09</v>
      </c>
      <c r="E62" s="62"/>
      <c r="F62" s="75">
        <v>177.6</v>
      </c>
      <c r="G62" s="75">
        <v>239.41</v>
      </c>
      <c r="H62" s="75">
        <v>171.04</v>
      </c>
      <c r="I62" s="62"/>
      <c r="J62" s="75">
        <v>225.17</v>
      </c>
      <c r="K62" s="62"/>
      <c r="L62" s="75">
        <v>286.89999999999998</v>
      </c>
      <c r="M62" s="75">
        <v>232.85</v>
      </c>
      <c r="N62" s="75">
        <v>202.13</v>
      </c>
      <c r="O62" s="62"/>
      <c r="P62" s="75">
        <v>409.09999999999997</v>
      </c>
      <c r="Q62" s="62"/>
      <c r="R62" s="75">
        <v>159.92999999999998</v>
      </c>
      <c r="S62" s="62"/>
      <c r="T62" s="75">
        <v>180.51</v>
      </c>
      <c r="U62" s="62"/>
      <c r="V62" s="75">
        <v>152.76</v>
      </c>
      <c r="W62" s="62"/>
      <c r="X62" s="75">
        <v>280.5</v>
      </c>
      <c r="Y62" s="62"/>
      <c r="Z62" s="75">
        <v>186.03</v>
      </c>
      <c r="AA62" s="75">
        <v>201.44</v>
      </c>
      <c r="AB62" s="62"/>
      <c r="AC62" s="75">
        <v>169.37</v>
      </c>
    </row>
    <row r="63" spans="1:29" ht="18" x14ac:dyDescent="0.25">
      <c r="A63" s="79">
        <v>59</v>
      </c>
      <c r="B63" s="75">
        <v>251</v>
      </c>
      <c r="C63" s="91"/>
      <c r="D63" s="75">
        <v>153.07</v>
      </c>
      <c r="E63" s="62"/>
      <c r="F63" s="75">
        <v>180.03</v>
      </c>
      <c r="G63" s="75">
        <v>242.85</v>
      </c>
      <c r="H63" s="75">
        <v>173.48</v>
      </c>
      <c r="I63" s="62"/>
      <c r="J63" s="75">
        <v>228.57999999999998</v>
      </c>
      <c r="K63" s="62"/>
      <c r="L63" s="75">
        <v>291.43</v>
      </c>
      <c r="M63" s="75">
        <v>236.42</v>
      </c>
      <c r="N63" s="75">
        <v>205.07</v>
      </c>
      <c r="O63" s="62"/>
      <c r="P63" s="75">
        <v>415.92</v>
      </c>
      <c r="Q63" s="62"/>
      <c r="R63" s="75">
        <v>162.14999999999998</v>
      </c>
      <c r="S63" s="62"/>
      <c r="T63" s="75">
        <v>183.12</v>
      </c>
      <c r="U63" s="62"/>
      <c r="V63" s="75">
        <v>154.95999999999998</v>
      </c>
      <c r="W63" s="62"/>
      <c r="X63" s="75">
        <v>285.08999999999997</v>
      </c>
      <c r="Y63" s="62"/>
      <c r="Z63" s="75">
        <v>188.79999999999998</v>
      </c>
      <c r="AA63" s="75">
        <v>204.56</v>
      </c>
      <c r="AB63" s="62"/>
      <c r="AC63" s="75">
        <v>171.82</v>
      </c>
    </row>
    <row r="64" spans="1:29" ht="18" x14ac:dyDescent="0.25">
      <c r="A64" s="79">
        <v>60</v>
      </c>
      <c r="B64" s="75">
        <v>255</v>
      </c>
      <c r="C64" s="91"/>
      <c r="D64" s="75">
        <v>155.04999999999998</v>
      </c>
      <c r="E64" s="62"/>
      <c r="F64" s="75">
        <v>182.47</v>
      </c>
      <c r="G64" s="75">
        <v>246.28</v>
      </c>
      <c r="H64" s="75">
        <v>175.91</v>
      </c>
      <c r="I64" s="62"/>
      <c r="J64" s="75">
        <v>231.98999999999998</v>
      </c>
      <c r="K64" s="62"/>
      <c r="L64" s="75">
        <v>295.96999999999997</v>
      </c>
      <c r="M64" s="75">
        <v>239.98999999999998</v>
      </c>
      <c r="N64" s="75">
        <v>207.98999999999998</v>
      </c>
      <c r="O64" s="62"/>
      <c r="P64" s="75">
        <v>422.71</v>
      </c>
      <c r="Q64" s="62"/>
      <c r="R64" s="75">
        <v>164.37</v>
      </c>
      <c r="S64" s="62"/>
      <c r="T64" s="75">
        <v>185.73</v>
      </c>
      <c r="U64" s="62"/>
      <c r="V64" s="75">
        <v>157.14999999999998</v>
      </c>
      <c r="W64" s="62"/>
      <c r="X64" s="75">
        <v>289.68</v>
      </c>
      <c r="Y64" s="62"/>
      <c r="Z64" s="75">
        <v>191.57</v>
      </c>
      <c r="AA64" s="75">
        <v>207.69</v>
      </c>
      <c r="AB64" s="62"/>
      <c r="AC64" s="75">
        <v>174.26999999999998</v>
      </c>
    </row>
    <row r="65" spans="1:29" ht="18" x14ac:dyDescent="0.25">
      <c r="A65" s="81">
        <v>61</v>
      </c>
      <c r="B65" s="75">
        <v>259</v>
      </c>
      <c r="C65" s="91"/>
      <c r="D65" s="75">
        <v>157.03</v>
      </c>
      <c r="E65" s="62"/>
      <c r="F65" s="75">
        <v>184.91</v>
      </c>
      <c r="G65" s="75">
        <v>249.7</v>
      </c>
      <c r="H65" s="75">
        <v>178.35</v>
      </c>
      <c r="I65" s="62"/>
      <c r="J65" s="75">
        <v>235.39999999999998</v>
      </c>
      <c r="K65" s="62"/>
      <c r="L65" s="75">
        <v>300.51</v>
      </c>
      <c r="M65" s="75">
        <v>243.56</v>
      </c>
      <c r="N65" s="75">
        <v>210.92999999999998</v>
      </c>
      <c r="O65" s="62"/>
      <c r="P65" s="75">
        <v>429.53999999999996</v>
      </c>
      <c r="Q65" s="62"/>
      <c r="R65" s="75">
        <v>166.59</v>
      </c>
      <c r="S65" s="62"/>
      <c r="T65" s="75">
        <v>188.34</v>
      </c>
      <c r="U65" s="62"/>
      <c r="V65" s="75">
        <v>159.35</v>
      </c>
      <c r="W65" s="62"/>
      <c r="X65" s="75">
        <v>294.27</v>
      </c>
      <c r="Y65" s="62"/>
      <c r="Z65" s="75">
        <v>194.35</v>
      </c>
      <c r="AA65" s="75">
        <v>210.81</v>
      </c>
      <c r="AB65" s="62"/>
      <c r="AC65" s="75">
        <v>176.72</v>
      </c>
    </row>
    <row r="66" spans="1:29" ht="18" x14ac:dyDescent="0.25">
      <c r="A66" s="79">
        <v>62</v>
      </c>
      <c r="B66" s="75">
        <v>263</v>
      </c>
      <c r="C66" s="91"/>
      <c r="D66" s="75">
        <v>159.01</v>
      </c>
      <c r="E66" s="62"/>
      <c r="F66" s="75">
        <v>187.35</v>
      </c>
      <c r="G66" s="75">
        <v>253.14</v>
      </c>
      <c r="H66" s="75">
        <v>180.79</v>
      </c>
      <c r="I66" s="62"/>
      <c r="J66" s="75">
        <v>238.79999999999998</v>
      </c>
      <c r="K66" s="62"/>
      <c r="L66" s="75">
        <v>305.02999999999997</v>
      </c>
      <c r="M66" s="75">
        <v>247.12</v>
      </c>
      <c r="N66" s="75">
        <v>213.85999999999999</v>
      </c>
      <c r="O66" s="62"/>
      <c r="P66" s="75">
        <v>436.33</v>
      </c>
      <c r="Q66" s="62"/>
      <c r="R66" s="75">
        <v>168.82</v>
      </c>
      <c r="S66" s="62"/>
      <c r="T66" s="75">
        <v>190.95999999999998</v>
      </c>
      <c r="U66" s="62"/>
      <c r="V66" s="75">
        <v>161.54</v>
      </c>
      <c r="W66" s="62"/>
      <c r="X66" s="75">
        <v>298.86</v>
      </c>
      <c r="Y66" s="62"/>
      <c r="Z66" s="75">
        <v>197.12</v>
      </c>
      <c r="AA66" s="75">
        <v>213.91</v>
      </c>
      <c r="AB66" s="62"/>
      <c r="AC66" s="75">
        <v>179.17</v>
      </c>
    </row>
    <row r="67" spans="1:29" ht="18" x14ac:dyDescent="0.25">
      <c r="A67" s="79">
        <v>63</v>
      </c>
      <c r="B67" s="75">
        <v>267</v>
      </c>
      <c r="C67" s="91"/>
      <c r="D67" s="75">
        <v>160.98999999999998</v>
      </c>
      <c r="E67" s="62"/>
      <c r="F67" s="75">
        <v>189.78</v>
      </c>
      <c r="G67" s="75">
        <v>256.57</v>
      </c>
      <c r="H67" s="75">
        <v>183.23</v>
      </c>
      <c r="I67" s="62"/>
      <c r="J67" s="75">
        <v>242.20999999999998</v>
      </c>
      <c r="K67" s="62"/>
      <c r="L67" s="75">
        <v>309.57</v>
      </c>
      <c r="M67" s="75">
        <v>250.69</v>
      </c>
      <c r="N67" s="75">
        <v>216.78</v>
      </c>
      <c r="O67" s="62"/>
      <c r="P67" s="75">
        <v>443.13</v>
      </c>
      <c r="Q67" s="62"/>
      <c r="R67" s="75">
        <v>171.04</v>
      </c>
      <c r="S67" s="62"/>
      <c r="T67" s="75">
        <v>193.57</v>
      </c>
      <c r="U67" s="62"/>
      <c r="V67" s="75">
        <v>163.73999999999998</v>
      </c>
      <c r="W67" s="62"/>
      <c r="X67" s="75">
        <v>303.45999999999998</v>
      </c>
      <c r="Y67" s="62"/>
      <c r="Z67" s="75">
        <v>199.89999999999998</v>
      </c>
      <c r="AA67" s="75">
        <v>217.04</v>
      </c>
      <c r="AB67" s="62"/>
      <c r="AC67" s="75">
        <v>181.62</v>
      </c>
    </row>
    <row r="68" spans="1:29" ht="18" x14ac:dyDescent="0.25">
      <c r="A68" s="79">
        <v>64</v>
      </c>
      <c r="B68" s="75">
        <v>271</v>
      </c>
      <c r="C68" s="91"/>
      <c r="D68" s="75">
        <v>162.97</v>
      </c>
      <c r="E68" s="62"/>
      <c r="F68" s="75">
        <v>192.22</v>
      </c>
      <c r="G68" s="75">
        <v>259.99</v>
      </c>
      <c r="H68" s="75">
        <v>185.66</v>
      </c>
      <c r="I68" s="62"/>
      <c r="J68" s="75">
        <v>245.62</v>
      </c>
      <c r="K68" s="62"/>
      <c r="L68" s="75">
        <v>314.11</v>
      </c>
      <c r="M68" s="75">
        <v>254.26</v>
      </c>
      <c r="N68" s="75">
        <v>219.81</v>
      </c>
      <c r="O68" s="62"/>
      <c r="P68" s="75">
        <v>449.95</v>
      </c>
      <c r="Q68" s="62"/>
      <c r="R68" s="75">
        <v>173.26</v>
      </c>
      <c r="S68" s="62"/>
      <c r="T68" s="75">
        <v>196.17999999999998</v>
      </c>
      <c r="U68" s="62"/>
      <c r="V68" s="75">
        <v>165.92999999999998</v>
      </c>
      <c r="W68" s="62"/>
      <c r="X68" s="75">
        <v>308.05</v>
      </c>
      <c r="Y68" s="62"/>
      <c r="Z68" s="75">
        <v>202.67</v>
      </c>
      <c r="AA68" s="75">
        <v>220.17</v>
      </c>
      <c r="AB68" s="62"/>
      <c r="AC68" s="75">
        <v>184.07</v>
      </c>
    </row>
    <row r="69" spans="1:29" ht="18" x14ac:dyDescent="0.25">
      <c r="A69" s="79">
        <v>65</v>
      </c>
      <c r="B69" s="75">
        <v>275</v>
      </c>
      <c r="C69" s="91"/>
      <c r="D69" s="75">
        <v>164.95</v>
      </c>
      <c r="E69" s="62"/>
      <c r="F69" s="75">
        <v>194.66</v>
      </c>
      <c r="G69" s="75">
        <v>263.43</v>
      </c>
      <c r="H69" s="75">
        <v>188.1</v>
      </c>
      <c r="I69" s="62"/>
      <c r="J69" s="75">
        <v>249.01999999999998</v>
      </c>
      <c r="K69" s="62"/>
      <c r="L69" s="75">
        <v>318.64999999999998</v>
      </c>
      <c r="M69" s="75">
        <v>257.83</v>
      </c>
      <c r="N69" s="75">
        <v>222.85999999999999</v>
      </c>
      <c r="O69" s="62"/>
      <c r="P69" s="75">
        <v>456.75</v>
      </c>
      <c r="Q69" s="62"/>
      <c r="R69" s="75">
        <v>175.48</v>
      </c>
      <c r="S69" s="62"/>
      <c r="T69" s="75">
        <v>198.79</v>
      </c>
      <c r="U69" s="62"/>
      <c r="V69" s="75">
        <v>168.13</v>
      </c>
      <c r="W69" s="62"/>
      <c r="X69" s="75">
        <v>312.64</v>
      </c>
      <c r="Y69" s="62"/>
      <c r="Z69" s="75">
        <v>205.45</v>
      </c>
      <c r="AA69" s="75">
        <v>223.29999999999998</v>
      </c>
      <c r="AB69" s="62"/>
      <c r="AC69" s="75">
        <v>186.51999999999998</v>
      </c>
    </row>
    <row r="70" spans="1:29" ht="18" x14ac:dyDescent="0.25">
      <c r="A70" s="79">
        <v>66</v>
      </c>
      <c r="B70" s="75">
        <v>279</v>
      </c>
      <c r="C70" s="91"/>
      <c r="D70" s="75">
        <v>166.92999999999998</v>
      </c>
      <c r="E70" s="62"/>
      <c r="F70" s="75">
        <v>197.1</v>
      </c>
      <c r="G70" s="75">
        <v>266.84999999999997</v>
      </c>
      <c r="H70" s="75">
        <v>190.54</v>
      </c>
      <c r="I70" s="62"/>
      <c r="J70" s="75">
        <v>252.42999999999998</v>
      </c>
      <c r="K70" s="62"/>
      <c r="L70" s="75">
        <v>323.18</v>
      </c>
      <c r="M70" s="75">
        <v>261.39999999999998</v>
      </c>
      <c r="N70" s="75">
        <v>225.89999999999998</v>
      </c>
      <c r="O70" s="62"/>
      <c r="P70" s="75">
        <v>463.57</v>
      </c>
      <c r="Q70" s="62"/>
      <c r="R70" s="75">
        <v>177.7</v>
      </c>
      <c r="S70" s="62"/>
      <c r="T70" s="75">
        <v>201.41</v>
      </c>
      <c r="U70" s="62"/>
      <c r="V70" s="75">
        <v>170.32</v>
      </c>
      <c r="W70" s="62"/>
      <c r="X70" s="75">
        <v>317.23</v>
      </c>
      <c r="Y70" s="62"/>
      <c r="Z70" s="75">
        <v>208.22</v>
      </c>
      <c r="AA70" s="75">
        <v>226.39999999999998</v>
      </c>
      <c r="AB70" s="62"/>
      <c r="AC70" s="75">
        <v>188.98</v>
      </c>
    </row>
    <row r="71" spans="1:29" ht="18" x14ac:dyDescent="0.25">
      <c r="A71" s="79">
        <v>67</v>
      </c>
      <c r="B71" s="75"/>
      <c r="C71" s="91"/>
      <c r="D71" s="75">
        <v>168.91</v>
      </c>
      <c r="E71" s="62"/>
      <c r="F71" s="75">
        <v>199.53</v>
      </c>
      <c r="G71" s="75">
        <v>268.44</v>
      </c>
      <c r="H71" s="75">
        <v>192.98</v>
      </c>
      <c r="I71" s="62"/>
      <c r="J71" s="75">
        <v>255.84</v>
      </c>
      <c r="K71" s="62"/>
      <c r="L71" s="75">
        <v>312.37</v>
      </c>
      <c r="M71" s="75">
        <v>270.20999999999998</v>
      </c>
      <c r="N71" s="75">
        <v>228.94</v>
      </c>
      <c r="O71" s="62"/>
      <c r="P71" s="75"/>
      <c r="Q71" s="62"/>
      <c r="R71" s="75"/>
      <c r="S71" s="62"/>
      <c r="T71" s="75"/>
      <c r="U71" s="62"/>
      <c r="V71" s="75"/>
      <c r="W71" s="62"/>
      <c r="X71" s="75"/>
      <c r="Y71" s="62"/>
      <c r="Z71" s="75"/>
      <c r="AA71" s="75"/>
      <c r="AB71" s="62"/>
      <c r="AC71" s="75"/>
    </row>
    <row r="72" spans="1:29" ht="18" x14ac:dyDescent="0.25">
      <c r="A72" s="79">
        <v>68</v>
      </c>
      <c r="B72" s="75"/>
      <c r="C72" s="91"/>
      <c r="D72" s="75">
        <v>170.89</v>
      </c>
      <c r="E72" s="62"/>
      <c r="F72" s="75">
        <v>201.97</v>
      </c>
      <c r="G72" s="75">
        <v>271.94</v>
      </c>
      <c r="H72" s="75">
        <v>195.41</v>
      </c>
      <c r="I72" s="62"/>
      <c r="J72" s="75">
        <v>259.24</v>
      </c>
      <c r="K72" s="62"/>
      <c r="L72" s="75">
        <v>316.64999999999998</v>
      </c>
      <c r="M72" s="75">
        <v>273.55</v>
      </c>
      <c r="N72" s="75">
        <v>231.98999999999998</v>
      </c>
      <c r="O72" s="62"/>
      <c r="P72" s="75"/>
      <c r="Q72" s="62"/>
      <c r="R72" s="75"/>
      <c r="S72" s="62"/>
      <c r="T72" s="75"/>
      <c r="U72" s="62"/>
      <c r="V72" s="75"/>
      <c r="W72" s="62"/>
      <c r="X72" s="75"/>
      <c r="Y72" s="62"/>
      <c r="Z72" s="75"/>
      <c r="AA72" s="75"/>
      <c r="AB72" s="62"/>
      <c r="AC72" s="75"/>
    </row>
    <row r="73" spans="1:29" ht="18" x14ac:dyDescent="0.25">
      <c r="A73" s="79">
        <v>69</v>
      </c>
      <c r="B73" s="75"/>
      <c r="C73" s="91"/>
      <c r="D73" s="75">
        <v>172.87</v>
      </c>
      <c r="E73" s="62"/>
      <c r="F73" s="75">
        <v>204.41</v>
      </c>
      <c r="G73" s="75">
        <v>275.45</v>
      </c>
      <c r="H73" s="75">
        <v>197.85</v>
      </c>
      <c r="I73" s="62"/>
      <c r="J73" s="75">
        <v>262.64999999999998</v>
      </c>
      <c r="K73" s="62"/>
      <c r="L73" s="75">
        <v>320.94</v>
      </c>
      <c r="M73" s="75">
        <v>276.92</v>
      </c>
      <c r="N73" s="75">
        <v>235.03</v>
      </c>
      <c r="O73" s="62"/>
      <c r="P73" s="75"/>
      <c r="Q73" s="62"/>
      <c r="R73" s="75"/>
      <c r="S73" s="62"/>
      <c r="T73" s="75"/>
      <c r="U73" s="62"/>
      <c r="V73" s="75"/>
      <c r="W73" s="62"/>
      <c r="X73" s="75"/>
      <c r="Y73" s="62"/>
      <c r="Z73" s="75"/>
      <c r="AA73" s="75"/>
      <c r="AB73" s="62"/>
      <c r="AC73" s="75"/>
    </row>
    <row r="74" spans="1:29" ht="18.75" thickBot="1" x14ac:dyDescent="0.3">
      <c r="A74" s="82">
        <v>70</v>
      </c>
      <c r="B74" s="83"/>
      <c r="C74" s="92"/>
      <c r="D74" s="83">
        <v>174.85</v>
      </c>
      <c r="E74" s="93"/>
      <c r="F74" s="83">
        <v>206.85</v>
      </c>
      <c r="G74" s="83">
        <v>278.95</v>
      </c>
      <c r="H74" s="83">
        <v>200.29</v>
      </c>
      <c r="I74" s="93"/>
      <c r="J74" s="83">
        <v>266.06</v>
      </c>
      <c r="K74" s="93"/>
      <c r="L74" s="83">
        <v>325.21999999999997</v>
      </c>
      <c r="M74" s="83">
        <v>280.27999999999997</v>
      </c>
      <c r="N74" s="83">
        <v>238.07999999999998</v>
      </c>
      <c r="O74" s="93"/>
      <c r="P74" s="83"/>
      <c r="Q74" s="93"/>
      <c r="R74" s="83"/>
      <c r="S74" s="93"/>
      <c r="T74" s="83"/>
      <c r="U74" s="93"/>
      <c r="V74" s="83"/>
      <c r="W74" s="93"/>
      <c r="X74" s="83"/>
      <c r="Y74" s="93"/>
      <c r="Z74" s="83"/>
      <c r="AA74" s="83"/>
      <c r="AB74" s="93"/>
      <c r="AC74" s="83"/>
    </row>
    <row r="75" spans="1:29" ht="15.75" thickBot="1" x14ac:dyDescent="0.3"/>
    <row r="76" spans="1:29" ht="15.75" thickBot="1" x14ac:dyDescent="0.3">
      <c r="C76" s="61"/>
      <c r="E76" s="61"/>
      <c r="I76" s="61"/>
      <c r="K76" s="61"/>
      <c r="O76" s="61"/>
      <c r="Q76" s="61"/>
      <c r="S76" s="61"/>
      <c r="U76" s="61"/>
      <c r="W76" s="61"/>
      <c r="Y76" s="61"/>
      <c r="AB76" s="61"/>
    </row>
    <row r="77" spans="1:29" ht="15.75" thickBot="1" x14ac:dyDescent="0.3">
      <c r="C77" s="61"/>
      <c r="E77" s="61"/>
      <c r="I77" s="61"/>
      <c r="K77" s="61"/>
      <c r="O77" s="61"/>
      <c r="Q77" s="61"/>
      <c r="S77" s="61"/>
      <c r="U77" s="61"/>
      <c r="W77" s="61"/>
      <c r="Y77" s="61"/>
      <c r="AB77" s="61"/>
    </row>
    <row r="78" spans="1:29" ht="15.75" thickBot="1" x14ac:dyDescent="0.3">
      <c r="C78" s="61"/>
      <c r="E78" s="61"/>
      <c r="I78" s="61"/>
      <c r="K78" s="61"/>
      <c r="O78" s="61"/>
      <c r="Q78" s="61"/>
      <c r="S78" s="61"/>
      <c r="U78" s="61"/>
      <c r="W78" s="61"/>
      <c r="Y78" s="61"/>
      <c r="AB78" s="61"/>
    </row>
    <row r="79" spans="1:29" ht="15.75" thickBot="1" x14ac:dyDescent="0.3">
      <c r="C79" s="61"/>
      <c r="E79" s="61"/>
      <c r="I79" s="61"/>
      <c r="K79" s="61"/>
      <c r="O79" s="61"/>
      <c r="Q79" s="61"/>
      <c r="S79" s="61"/>
      <c r="U79" s="61"/>
      <c r="W79" s="61"/>
      <c r="Y79" s="61"/>
      <c r="AB79" s="61"/>
    </row>
    <row r="80" spans="1:29" ht="15.75" thickBot="1" x14ac:dyDescent="0.3">
      <c r="C80" s="61"/>
      <c r="E80" s="61"/>
      <c r="I80" s="61"/>
      <c r="K80" s="61"/>
      <c r="O80" s="61"/>
      <c r="Q80" s="61"/>
      <c r="S80" s="61"/>
      <c r="U80" s="61"/>
      <c r="W80" s="61"/>
      <c r="Y80" s="61"/>
      <c r="AB80" s="61"/>
    </row>
    <row r="81" spans="3:28" ht="15.75" thickBot="1" x14ac:dyDescent="0.3">
      <c r="C81" s="61"/>
      <c r="E81" s="61"/>
      <c r="I81" s="61"/>
      <c r="K81" s="61"/>
      <c r="O81" s="61"/>
      <c r="Q81" s="61"/>
      <c r="S81" s="61"/>
      <c r="U81" s="61"/>
      <c r="W81" s="61"/>
      <c r="Y81" s="61"/>
      <c r="AB81" s="61"/>
    </row>
    <row r="82" spans="3:28" ht="15.75" thickBot="1" x14ac:dyDescent="0.3">
      <c r="C82" s="61"/>
      <c r="E82" s="61"/>
      <c r="I82" s="61"/>
      <c r="K82" s="61"/>
      <c r="O82" s="61"/>
      <c r="Q82" s="61"/>
      <c r="S82" s="61"/>
      <c r="U82" s="61"/>
      <c r="W82" s="61"/>
      <c r="Y82" s="61"/>
      <c r="AB82" s="61"/>
    </row>
    <row r="83" spans="3:28" ht="15.75" thickBot="1" x14ac:dyDescent="0.3">
      <c r="C83" s="61"/>
      <c r="E83" s="61"/>
      <c r="I83" s="61"/>
      <c r="K83" s="61"/>
      <c r="O83" s="61"/>
      <c r="Q83" s="61"/>
      <c r="S83" s="61"/>
      <c r="U83" s="61"/>
      <c r="W83" s="61"/>
      <c r="Y83" s="61"/>
      <c r="AB83" s="61"/>
    </row>
    <row r="84" spans="3:28" ht="15.75" thickBot="1" x14ac:dyDescent="0.3">
      <c r="C84" s="61"/>
      <c r="E84" s="61"/>
      <c r="I84" s="61"/>
      <c r="K84" s="61"/>
      <c r="O84" s="61"/>
      <c r="Q84" s="61"/>
      <c r="S84" s="61"/>
      <c r="U84" s="61"/>
      <c r="W84" s="61"/>
      <c r="Y84" s="61"/>
      <c r="AB84" s="61"/>
    </row>
    <row r="85" spans="3:28" ht="15.75" thickBot="1" x14ac:dyDescent="0.3">
      <c r="C85" s="61"/>
      <c r="E85" s="61"/>
      <c r="I85" s="61"/>
      <c r="K85" s="61"/>
      <c r="O85" s="61"/>
      <c r="Q85" s="61"/>
      <c r="S85" s="61"/>
      <c r="U85" s="61"/>
      <c r="W85" s="61"/>
      <c r="Y85" s="61"/>
      <c r="AB85" s="61"/>
    </row>
    <row r="86" spans="3:28" ht="15.75" thickBot="1" x14ac:dyDescent="0.3">
      <c r="C86" s="61"/>
      <c r="E86" s="61"/>
      <c r="I86" s="61"/>
      <c r="K86" s="61"/>
      <c r="O86" s="61"/>
      <c r="Q86" s="61"/>
      <c r="S86" s="61"/>
      <c r="U86" s="61"/>
      <c r="W86" s="61"/>
      <c r="Y86" s="61"/>
      <c r="AB86" s="61"/>
    </row>
    <row r="87" spans="3:28" ht="15.75" thickBot="1" x14ac:dyDescent="0.3">
      <c r="C87" s="61"/>
      <c r="E87" s="61"/>
      <c r="I87" s="61"/>
      <c r="K87" s="61"/>
      <c r="O87" s="61"/>
      <c r="Q87" s="61"/>
      <c r="S87" s="61"/>
      <c r="U87" s="61"/>
      <c r="W87" s="61"/>
      <c r="Y87" s="61"/>
      <c r="AB87" s="61"/>
    </row>
    <row r="88" spans="3:28" ht="15.75" thickBot="1" x14ac:dyDescent="0.3">
      <c r="C88" s="61"/>
      <c r="E88" s="61"/>
      <c r="I88" s="61"/>
      <c r="K88" s="61"/>
      <c r="O88" s="61"/>
      <c r="Q88" s="61"/>
      <c r="S88" s="61"/>
      <c r="U88" s="61"/>
      <c r="W88" s="61"/>
      <c r="Y88" s="61"/>
      <c r="AB88" s="61"/>
    </row>
    <row r="89" spans="3:28" ht="15.75" thickBot="1" x14ac:dyDescent="0.3">
      <c r="C89" s="61"/>
      <c r="E89" s="61"/>
      <c r="I89" s="61"/>
      <c r="K89" s="61"/>
      <c r="O89" s="61"/>
      <c r="Q89" s="61"/>
      <c r="S89" s="61"/>
      <c r="U89" s="61"/>
      <c r="W89" s="61"/>
      <c r="Y89" s="61"/>
      <c r="AB89" s="61"/>
    </row>
    <row r="90" spans="3:28" ht="15.75" thickBot="1" x14ac:dyDescent="0.3">
      <c r="C90" s="61"/>
      <c r="E90" s="61"/>
      <c r="I90" s="61"/>
      <c r="K90" s="61"/>
      <c r="O90" s="61"/>
      <c r="Q90" s="61"/>
      <c r="S90" s="61"/>
      <c r="U90" s="61"/>
      <c r="W90" s="61"/>
      <c r="Y90" s="61"/>
      <c r="AB90" s="61"/>
    </row>
    <row r="91" spans="3:28" ht="15.75" thickBot="1" x14ac:dyDescent="0.3">
      <c r="C91" s="61"/>
      <c r="E91" s="61"/>
      <c r="I91" s="61"/>
      <c r="K91" s="61"/>
      <c r="O91" s="61"/>
      <c r="Q91" s="61"/>
      <c r="S91" s="61"/>
      <c r="U91" s="61"/>
      <c r="W91" s="61"/>
      <c r="Y91" s="61"/>
      <c r="AB91" s="61"/>
    </row>
    <row r="92" spans="3:28" ht="15.75" thickBot="1" x14ac:dyDescent="0.3">
      <c r="C92" s="61"/>
      <c r="E92" s="61"/>
      <c r="I92" s="61"/>
      <c r="K92" s="61"/>
      <c r="O92" s="61"/>
      <c r="Q92" s="61"/>
      <c r="S92" s="61"/>
      <c r="U92" s="61"/>
      <c r="W92" s="61"/>
      <c r="Y92" s="61"/>
      <c r="AB92" s="61"/>
    </row>
    <row r="93" spans="3:28" ht="15.75" thickBot="1" x14ac:dyDescent="0.3">
      <c r="C93" s="61"/>
      <c r="E93" s="61"/>
      <c r="I93" s="61"/>
      <c r="K93" s="61"/>
      <c r="O93" s="61"/>
      <c r="Q93" s="61"/>
      <c r="S93" s="61"/>
      <c r="U93" s="61"/>
      <c r="W93" s="61"/>
      <c r="Y93" s="61"/>
      <c r="AB93" s="61"/>
    </row>
    <row r="94" spans="3:28" ht="15.75" thickBot="1" x14ac:dyDescent="0.3">
      <c r="C94" s="61"/>
      <c r="E94" s="61"/>
      <c r="I94" s="61"/>
      <c r="K94" s="61"/>
      <c r="O94" s="61"/>
      <c r="Q94" s="61"/>
      <c r="S94" s="61"/>
      <c r="U94" s="61"/>
      <c r="W94" s="61"/>
      <c r="Y94" s="61"/>
      <c r="AB94" s="61"/>
    </row>
    <row r="95" spans="3:28" ht="15.75" thickBot="1" x14ac:dyDescent="0.3">
      <c r="C95" s="61"/>
      <c r="E95" s="61"/>
      <c r="I95" s="61"/>
      <c r="K95" s="61"/>
      <c r="O95" s="61"/>
      <c r="Q95" s="61"/>
      <c r="S95" s="61"/>
      <c r="U95" s="61"/>
      <c r="W95" s="61"/>
      <c r="Y95" s="61"/>
      <c r="AB95" s="61"/>
    </row>
    <row r="96" spans="3:28" ht="15.75" thickBot="1" x14ac:dyDescent="0.3">
      <c r="C96" s="61"/>
      <c r="E96" s="61"/>
      <c r="I96" s="61"/>
      <c r="K96" s="61"/>
      <c r="O96" s="61"/>
      <c r="Q96" s="61"/>
      <c r="S96" s="61"/>
      <c r="U96" s="61"/>
      <c r="W96" s="61"/>
      <c r="Y96" s="61"/>
      <c r="AB96" s="61"/>
    </row>
    <row r="97" spans="3:28" ht="15.75" thickBot="1" x14ac:dyDescent="0.3">
      <c r="C97" s="61"/>
      <c r="E97" s="61"/>
      <c r="I97" s="61"/>
      <c r="K97" s="61"/>
      <c r="O97" s="61"/>
      <c r="Q97" s="61"/>
      <c r="S97" s="61"/>
      <c r="U97" s="61"/>
      <c r="W97" s="61"/>
      <c r="Y97" s="61"/>
      <c r="AB97" s="61"/>
    </row>
    <row r="98" spans="3:28" ht="15.75" thickBot="1" x14ac:dyDescent="0.3">
      <c r="C98" s="61"/>
      <c r="E98" s="61"/>
      <c r="I98" s="61"/>
      <c r="K98" s="61"/>
      <c r="O98" s="61"/>
      <c r="Q98" s="61"/>
      <c r="S98" s="61"/>
      <c r="U98" s="61"/>
      <c r="W98" s="61"/>
      <c r="Y98" s="61"/>
      <c r="AB98" s="61"/>
    </row>
    <row r="99" spans="3:28" ht="15.75" thickBot="1" x14ac:dyDescent="0.3">
      <c r="C99" s="61"/>
      <c r="E99" s="61"/>
      <c r="I99" s="61"/>
      <c r="K99" s="61"/>
      <c r="O99" s="61"/>
      <c r="Q99" s="61"/>
      <c r="S99" s="61"/>
      <c r="U99" s="61"/>
      <c r="W99" s="61"/>
      <c r="Y99" s="61"/>
      <c r="AB99" s="61"/>
    </row>
    <row r="100" spans="3:28" ht="15.75" thickBot="1" x14ac:dyDescent="0.3">
      <c r="C100" s="61"/>
      <c r="E100" s="61"/>
      <c r="I100" s="61"/>
      <c r="K100" s="61"/>
      <c r="O100" s="61"/>
      <c r="Q100" s="61"/>
      <c r="S100" s="61"/>
      <c r="U100" s="61"/>
      <c r="W100" s="61"/>
      <c r="Y100" s="61"/>
      <c r="AB100" s="61"/>
    </row>
    <row r="101" spans="3:28" ht="15.75" thickBot="1" x14ac:dyDescent="0.3">
      <c r="C101" s="61"/>
      <c r="E101" s="61"/>
      <c r="I101" s="61"/>
      <c r="K101" s="61"/>
      <c r="O101" s="61"/>
      <c r="Q101" s="61"/>
      <c r="S101" s="61"/>
      <c r="U101" s="61"/>
      <c r="W101" s="61"/>
      <c r="Y101" s="61"/>
      <c r="AB101" s="61"/>
    </row>
    <row r="102" spans="3:28" ht="15.75" thickBot="1" x14ac:dyDescent="0.3">
      <c r="C102" s="61"/>
      <c r="E102" s="61"/>
      <c r="I102" s="61"/>
      <c r="K102" s="61"/>
      <c r="O102" s="61"/>
      <c r="Q102" s="61"/>
      <c r="S102" s="61"/>
      <c r="U102" s="61"/>
      <c r="W102" s="61"/>
      <c r="Y102" s="61"/>
      <c r="AB102" s="61"/>
    </row>
    <row r="103" spans="3:28" ht="15.75" thickBot="1" x14ac:dyDescent="0.3">
      <c r="C103" s="61"/>
      <c r="E103" s="61"/>
      <c r="I103" s="61"/>
      <c r="K103" s="61"/>
      <c r="O103" s="61"/>
      <c r="Q103" s="61"/>
      <c r="S103" s="61"/>
      <c r="U103" s="61"/>
      <c r="W103" s="61"/>
      <c r="Y103" s="61"/>
      <c r="AB103" s="61"/>
    </row>
    <row r="104" spans="3:28" ht="15.75" thickBot="1" x14ac:dyDescent="0.3">
      <c r="C104" s="61"/>
      <c r="E104" s="61"/>
      <c r="I104" s="61"/>
      <c r="K104" s="61"/>
      <c r="O104" s="61"/>
      <c r="Q104" s="61"/>
      <c r="S104" s="61"/>
      <c r="U104" s="61"/>
      <c r="W104" s="61"/>
      <c r="Y104" s="61"/>
      <c r="AB104" s="61"/>
    </row>
    <row r="105" spans="3:28" ht="15.75" thickBot="1" x14ac:dyDescent="0.3">
      <c r="C105" s="61"/>
      <c r="E105" s="61"/>
      <c r="I105" s="61"/>
      <c r="K105" s="61"/>
      <c r="O105" s="61"/>
      <c r="Q105" s="61"/>
      <c r="S105" s="61"/>
      <c r="U105" s="61"/>
      <c r="W105" s="61"/>
      <c r="Y105" s="61"/>
      <c r="AB105" s="61"/>
    </row>
    <row r="106" spans="3:28" ht="15.75" thickBot="1" x14ac:dyDescent="0.3">
      <c r="C106" s="61"/>
      <c r="E106" s="61"/>
      <c r="I106" s="61"/>
      <c r="K106" s="61"/>
      <c r="O106" s="61"/>
      <c r="Q106" s="61"/>
      <c r="S106" s="61"/>
      <c r="U106" s="61"/>
      <c r="W106" s="61"/>
      <c r="Y106" s="61"/>
      <c r="AB106" s="61"/>
    </row>
    <row r="107" spans="3:28" ht="15.75" thickBot="1" x14ac:dyDescent="0.3">
      <c r="C107" s="61"/>
      <c r="E107" s="61"/>
      <c r="I107" s="61"/>
      <c r="K107" s="61"/>
      <c r="O107" s="61"/>
      <c r="Q107" s="61"/>
      <c r="S107" s="61"/>
      <c r="U107" s="61"/>
      <c r="W107" s="61"/>
      <c r="Y107" s="61"/>
      <c r="AB107" s="61"/>
    </row>
    <row r="108" spans="3:28" ht="15.75" thickBot="1" x14ac:dyDescent="0.3">
      <c r="C108" s="61"/>
      <c r="E108" s="61"/>
      <c r="I108" s="61"/>
      <c r="K108" s="61"/>
      <c r="O108" s="61"/>
      <c r="Q108" s="61"/>
      <c r="S108" s="61"/>
      <c r="U108" s="61"/>
      <c r="W108" s="61"/>
      <c r="Y108" s="61"/>
      <c r="AB108" s="61"/>
    </row>
    <row r="109" spans="3:28" ht="15.75" thickBot="1" x14ac:dyDescent="0.3">
      <c r="C109" s="61"/>
      <c r="E109" s="61"/>
      <c r="I109" s="61"/>
      <c r="K109" s="61"/>
      <c r="O109" s="61"/>
      <c r="Q109" s="61"/>
      <c r="S109" s="61"/>
      <c r="U109" s="61"/>
      <c r="W109" s="61"/>
      <c r="Y109" s="61"/>
      <c r="AB109" s="61"/>
    </row>
    <row r="110" spans="3:28" ht="15.75" thickBot="1" x14ac:dyDescent="0.3">
      <c r="C110" s="61"/>
      <c r="E110" s="61"/>
      <c r="I110" s="61"/>
      <c r="K110" s="61"/>
      <c r="O110" s="61"/>
      <c r="Q110" s="61"/>
      <c r="S110" s="61"/>
      <c r="U110" s="61"/>
      <c r="W110" s="61"/>
      <c r="Y110" s="61"/>
      <c r="AB110" s="61"/>
    </row>
    <row r="111" spans="3:28" ht="15.75" thickBot="1" x14ac:dyDescent="0.3">
      <c r="C111" s="61"/>
      <c r="E111" s="61"/>
      <c r="I111" s="61"/>
      <c r="K111" s="61"/>
      <c r="O111" s="61"/>
      <c r="Q111" s="61"/>
      <c r="S111" s="61"/>
      <c r="U111" s="61"/>
      <c r="W111" s="61"/>
      <c r="Y111" s="61"/>
      <c r="AB111" s="61"/>
    </row>
    <row r="112" spans="3:28" ht="15.75" thickBot="1" x14ac:dyDescent="0.3">
      <c r="C112" s="61"/>
      <c r="E112" s="61"/>
      <c r="I112" s="61"/>
      <c r="K112" s="61"/>
      <c r="O112" s="61"/>
      <c r="Q112" s="61"/>
      <c r="S112" s="61"/>
      <c r="U112" s="61"/>
      <c r="W112" s="61"/>
      <c r="Y112" s="61"/>
      <c r="AB112" s="61"/>
    </row>
    <row r="113" spans="3:28" ht="15.75" thickBot="1" x14ac:dyDescent="0.3">
      <c r="C113" s="61"/>
      <c r="E113" s="61"/>
      <c r="I113" s="61"/>
      <c r="K113" s="61"/>
      <c r="O113" s="61"/>
      <c r="Q113" s="61"/>
      <c r="S113" s="61"/>
      <c r="U113" s="61"/>
      <c r="W113" s="61"/>
      <c r="Y113" s="61"/>
      <c r="AB113" s="61"/>
    </row>
    <row r="114" spans="3:28" ht="15.75" thickBot="1" x14ac:dyDescent="0.3">
      <c r="C114" s="61"/>
      <c r="E114" s="61"/>
      <c r="I114" s="61"/>
      <c r="K114" s="61"/>
      <c r="O114" s="61"/>
      <c r="Q114" s="61"/>
      <c r="S114" s="61"/>
      <c r="U114" s="61"/>
      <c r="W114" s="61"/>
      <c r="Y114" s="61"/>
      <c r="AB114" s="61"/>
    </row>
    <row r="115" spans="3:28" ht="15.75" thickBot="1" x14ac:dyDescent="0.3">
      <c r="C115" s="61"/>
      <c r="E115" s="61"/>
      <c r="I115" s="61"/>
      <c r="K115" s="61"/>
      <c r="O115" s="61"/>
      <c r="Q115" s="61"/>
      <c r="S115" s="61"/>
      <c r="U115" s="61"/>
      <c r="W115" s="61"/>
      <c r="Y115" s="61"/>
      <c r="AB115" s="61"/>
    </row>
    <row r="116" spans="3:28" ht="15.75" thickBot="1" x14ac:dyDescent="0.3">
      <c r="C116" s="61"/>
      <c r="E116" s="61"/>
      <c r="I116" s="61"/>
      <c r="K116" s="61"/>
      <c r="O116" s="61"/>
      <c r="Q116" s="61"/>
      <c r="S116" s="61"/>
      <c r="U116" s="61"/>
      <c r="W116" s="61"/>
      <c r="Y116" s="61"/>
      <c r="AB116" s="61"/>
    </row>
    <row r="117" spans="3:28" ht="15.75" thickBot="1" x14ac:dyDescent="0.3">
      <c r="C117" s="61"/>
      <c r="E117" s="61"/>
      <c r="I117" s="61"/>
      <c r="K117" s="61"/>
      <c r="O117" s="61"/>
      <c r="Q117" s="61"/>
      <c r="S117" s="61"/>
      <c r="U117" s="61"/>
      <c r="W117" s="61"/>
      <c r="Y117" s="61"/>
      <c r="AB117" s="61"/>
    </row>
    <row r="118" spans="3:28" ht="15.75" thickBot="1" x14ac:dyDescent="0.3">
      <c r="C118" s="61"/>
      <c r="E118" s="61"/>
      <c r="I118" s="61"/>
      <c r="K118" s="61"/>
      <c r="O118" s="61"/>
      <c r="Q118" s="61"/>
      <c r="S118" s="61"/>
      <c r="U118" s="61"/>
      <c r="W118" s="61"/>
      <c r="Y118" s="61"/>
      <c r="AB118" s="61"/>
    </row>
    <row r="119" spans="3:28" ht="15.75" thickBot="1" x14ac:dyDescent="0.3">
      <c r="C119" s="61"/>
      <c r="E119" s="61"/>
      <c r="I119" s="61"/>
      <c r="K119" s="61"/>
      <c r="O119" s="61"/>
      <c r="Q119" s="61"/>
      <c r="S119" s="61"/>
      <c r="U119" s="61"/>
      <c r="W119" s="61"/>
      <c r="Y119" s="61"/>
      <c r="AB119" s="61"/>
    </row>
    <row r="120" spans="3:28" ht="15.75" thickBot="1" x14ac:dyDescent="0.3">
      <c r="C120" s="61"/>
      <c r="E120" s="61"/>
      <c r="I120" s="61"/>
      <c r="K120" s="61"/>
      <c r="O120" s="61"/>
      <c r="Q120" s="61"/>
      <c r="S120" s="61"/>
      <c r="U120" s="61"/>
      <c r="W120" s="61"/>
      <c r="Y120" s="61"/>
      <c r="AB120" s="61"/>
    </row>
    <row r="121" spans="3:28" ht="15.75" thickBot="1" x14ac:dyDescent="0.3">
      <c r="C121" s="61"/>
      <c r="E121" s="61"/>
      <c r="I121" s="61"/>
      <c r="K121" s="61"/>
      <c r="O121" s="61"/>
      <c r="Q121" s="61"/>
      <c r="S121" s="61"/>
      <c r="U121" s="61"/>
      <c r="W121" s="61"/>
      <c r="Y121" s="61"/>
      <c r="AB121" s="61"/>
    </row>
    <row r="122" spans="3:28" ht="15.75" thickBot="1" x14ac:dyDescent="0.3">
      <c r="C122" s="61"/>
      <c r="E122" s="61"/>
      <c r="I122" s="61"/>
      <c r="K122" s="61"/>
      <c r="O122" s="61"/>
      <c r="Q122" s="61"/>
      <c r="S122" s="61"/>
      <c r="U122" s="61"/>
      <c r="W122" s="61"/>
      <c r="Y122" s="61"/>
      <c r="AB122" s="61"/>
    </row>
    <row r="123" spans="3:28" ht="15.75" thickBot="1" x14ac:dyDescent="0.3">
      <c r="C123" s="61"/>
      <c r="E123" s="61"/>
      <c r="I123" s="61"/>
      <c r="K123" s="61"/>
      <c r="O123" s="61"/>
      <c r="Q123" s="61"/>
      <c r="S123" s="61"/>
      <c r="U123" s="61"/>
      <c r="W123" s="61"/>
      <c r="Y123" s="61"/>
      <c r="AB123" s="61"/>
    </row>
    <row r="124" spans="3:28" ht="15.75" thickBot="1" x14ac:dyDescent="0.3">
      <c r="C124" s="61"/>
      <c r="E124" s="61"/>
      <c r="I124" s="61"/>
      <c r="K124" s="61"/>
      <c r="O124" s="61"/>
      <c r="Q124" s="61"/>
      <c r="S124" s="61"/>
      <c r="U124" s="61"/>
      <c r="W124" s="61"/>
      <c r="Y124" s="61"/>
      <c r="AB124" s="61"/>
    </row>
    <row r="125" spans="3:28" ht="15.75" thickBot="1" x14ac:dyDescent="0.3">
      <c r="C125" s="61"/>
      <c r="E125" s="61"/>
      <c r="I125" s="61"/>
      <c r="K125" s="61"/>
      <c r="O125" s="61"/>
      <c r="Q125" s="61"/>
      <c r="S125" s="61"/>
      <c r="U125" s="61"/>
      <c r="W125" s="61"/>
      <c r="Y125" s="61"/>
      <c r="AB125" s="61"/>
    </row>
    <row r="126" spans="3:28" ht="15.75" thickBot="1" x14ac:dyDescent="0.3">
      <c r="C126" s="61"/>
      <c r="E126" s="61"/>
      <c r="I126" s="61"/>
      <c r="K126" s="61"/>
      <c r="O126" s="61"/>
      <c r="Q126" s="61"/>
      <c r="S126" s="61"/>
      <c r="U126" s="61"/>
      <c r="W126" s="61"/>
      <c r="Y126" s="61"/>
      <c r="AB126" s="61"/>
    </row>
    <row r="127" spans="3:28" ht="15.75" thickBot="1" x14ac:dyDescent="0.3">
      <c r="C127" s="61"/>
      <c r="E127" s="61"/>
      <c r="I127" s="61"/>
      <c r="K127" s="61"/>
      <c r="O127" s="61"/>
      <c r="Q127" s="61"/>
      <c r="S127" s="61"/>
      <c r="U127" s="61"/>
      <c r="W127" s="61"/>
      <c r="Y127" s="61"/>
      <c r="AB127" s="61"/>
    </row>
    <row r="128" spans="3:28" ht="15.75" thickBot="1" x14ac:dyDescent="0.3">
      <c r="C128" s="61"/>
      <c r="E128" s="61"/>
      <c r="I128" s="61"/>
      <c r="K128" s="61"/>
      <c r="O128" s="61"/>
      <c r="Q128" s="61"/>
      <c r="S128" s="61"/>
      <c r="U128" s="61"/>
      <c r="W128" s="61"/>
      <c r="Y128" s="61"/>
      <c r="AB128" s="61"/>
    </row>
    <row r="129" spans="3:28" ht="15.75" thickBot="1" x14ac:dyDescent="0.3">
      <c r="C129" s="61"/>
      <c r="E129" s="61"/>
      <c r="I129" s="61"/>
      <c r="K129" s="61"/>
      <c r="O129" s="61"/>
      <c r="Q129" s="61"/>
      <c r="S129" s="61"/>
      <c r="U129" s="61"/>
      <c r="W129" s="61"/>
      <c r="Y129" s="61"/>
      <c r="AB129" s="61"/>
    </row>
    <row r="130" spans="3:28" ht="15.75" thickBot="1" x14ac:dyDescent="0.3">
      <c r="C130" s="61"/>
      <c r="E130" s="61"/>
      <c r="I130" s="61"/>
      <c r="K130" s="61"/>
      <c r="O130" s="61"/>
      <c r="Q130" s="61"/>
      <c r="S130" s="61"/>
      <c r="U130" s="61"/>
      <c r="W130" s="61"/>
      <c r="Y130" s="61"/>
      <c r="AB130" s="61"/>
    </row>
    <row r="131" spans="3:28" ht="15.75" thickBot="1" x14ac:dyDescent="0.3">
      <c r="C131" s="61"/>
      <c r="E131" s="61"/>
      <c r="I131" s="61"/>
      <c r="K131" s="61"/>
      <c r="O131" s="61"/>
      <c r="Q131" s="61"/>
      <c r="S131" s="61"/>
      <c r="U131" s="61"/>
      <c r="W131" s="61"/>
      <c r="Y131" s="61"/>
      <c r="AB131" s="61"/>
    </row>
    <row r="132" spans="3:28" ht="15.75" thickBot="1" x14ac:dyDescent="0.3">
      <c r="C132" s="61"/>
      <c r="E132" s="61"/>
      <c r="I132" s="61"/>
      <c r="K132" s="61"/>
      <c r="O132" s="61"/>
      <c r="Q132" s="61"/>
      <c r="S132" s="61"/>
      <c r="U132" s="61"/>
      <c r="W132" s="61"/>
      <c r="Y132" s="61"/>
      <c r="AB132" s="61"/>
    </row>
    <row r="133" spans="3:28" ht="15.75" thickBot="1" x14ac:dyDescent="0.3">
      <c r="C133" s="61"/>
      <c r="E133" s="61"/>
      <c r="I133" s="61"/>
      <c r="K133" s="61"/>
      <c r="O133" s="61"/>
      <c r="Q133" s="61"/>
      <c r="S133" s="61"/>
      <c r="U133" s="61"/>
      <c r="W133" s="61"/>
      <c r="Y133" s="61"/>
      <c r="AB133" s="61"/>
    </row>
    <row r="134" spans="3:28" ht="15.75" thickBot="1" x14ac:dyDescent="0.3">
      <c r="C134" s="61"/>
      <c r="E134" s="61"/>
      <c r="I134" s="61"/>
      <c r="K134" s="61"/>
      <c r="O134" s="61"/>
      <c r="Q134" s="61"/>
      <c r="S134" s="61"/>
      <c r="U134" s="61"/>
      <c r="W134" s="61"/>
      <c r="Y134" s="61"/>
      <c r="AB134" s="61"/>
    </row>
    <row r="135" spans="3:28" ht="15.75" thickBot="1" x14ac:dyDescent="0.3">
      <c r="C135" s="61"/>
      <c r="E135" s="61"/>
      <c r="I135" s="61"/>
      <c r="K135" s="61"/>
      <c r="O135" s="61"/>
      <c r="Q135" s="61"/>
      <c r="S135" s="61"/>
      <c r="U135" s="61"/>
      <c r="W135" s="61"/>
      <c r="Y135" s="61"/>
      <c r="AB135" s="61"/>
    </row>
    <row r="136" spans="3:28" ht="15.75" thickBot="1" x14ac:dyDescent="0.3">
      <c r="C136" s="61"/>
      <c r="E136" s="61"/>
      <c r="I136" s="61"/>
      <c r="K136" s="61"/>
      <c r="O136" s="61"/>
      <c r="Q136" s="61"/>
      <c r="S136" s="61"/>
      <c r="U136" s="61"/>
      <c r="W136" s="61"/>
      <c r="Y136" s="61"/>
      <c r="AB136" s="61"/>
    </row>
    <row r="137" spans="3:28" ht="15.75" thickBot="1" x14ac:dyDescent="0.3">
      <c r="C137" s="61"/>
      <c r="E137" s="61"/>
      <c r="I137" s="61"/>
      <c r="K137" s="61"/>
      <c r="O137" s="61"/>
      <c r="Q137" s="61"/>
      <c r="S137" s="61"/>
      <c r="U137" s="61"/>
      <c r="W137" s="61"/>
      <c r="Y137" s="61"/>
      <c r="AB137" s="61"/>
    </row>
    <row r="138" spans="3:28" ht="15.75" thickBot="1" x14ac:dyDescent="0.3">
      <c r="C138" s="61"/>
      <c r="E138" s="61"/>
      <c r="I138" s="61"/>
      <c r="K138" s="61"/>
      <c r="O138" s="61"/>
      <c r="Q138" s="61"/>
      <c r="S138" s="61"/>
      <c r="U138" s="61"/>
      <c r="W138" s="61"/>
      <c r="Y138" s="61"/>
      <c r="AB138" s="61"/>
    </row>
    <row r="139" spans="3:28" ht="15.75" thickBot="1" x14ac:dyDescent="0.3">
      <c r="C139" s="61"/>
      <c r="E139" s="61"/>
      <c r="I139" s="61"/>
      <c r="K139" s="61"/>
      <c r="O139" s="61"/>
      <c r="Q139" s="61"/>
      <c r="S139" s="61"/>
      <c r="U139" s="61"/>
      <c r="W139" s="61"/>
      <c r="Y139" s="61"/>
      <c r="AB139" s="61"/>
    </row>
    <row r="140" spans="3:28" ht="15.75" thickBot="1" x14ac:dyDescent="0.3">
      <c r="C140" s="61"/>
      <c r="E140" s="61"/>
      <c r="I140" s="61"/>
      <c r="K140" s="61"/>
      <c r="O140" s="61"/>
      <c r="Q140" s="61"/>
      <c r="S140" s="61"/>
      <c r="U140" s="61"/>
      <c r="W140" s="61"/>
      <c r="Y140" s="61"/>
      <c r="AB140" s="61"/>
    </row>
    <row r="141" spans="3:28" ht="15.75" thickBot="1" x14ac:dyDescent="0.3">
      <c r="C141" s="61"/>
      <c r="E141" s="61"/>
      <c r="I141" s="61"/>
      <c r="K141" s="61"/>
      <c r="O141" s="61"/>
      <c r="Q141" s="61"/>
      <c r="S141" s="61"/>
      <c r="U141" s="61"/>
      <c r="W141" s="61"/>
      <c r="Y141" s="61"/>
      <c r="AB141" s="61"/>
    </row>
    <row r="142" spans="3:28" ht="15.75" thickBot="1" x14ac:dyDescent="0.3">
      <c r="C142" s="61"/>
      <c r="E142" s="61"/>
      <c r="I142" s="61"/>
      <c r="K142" s="61"/>
      <c r="O142" s="61"/>
      <c r="Q142" s="61"/>
      <c r="S142" s="61"/>
      <c r="U142" s="61"/>
      <c r="W142" s="61"/>
      <c r="Y142" s="61"/>
      <c r="AB142" s="61"/>
    </row>
    <row r="143" spans="3:28" ht="15.75" thickBot="1" x14ac:dyDescent="0.3">
      <c r="C143" s="61"/>
      <c r="E143" s="61"/>
      <c r="I143" s="61"/>
      <c r="K143" s="61"/>
      <c r="O143" s="61"/>
      <c r="Q143" s="61"/>
      <c r="S143" s="61"/>
      <c r="U143" s="61"/>
      <c r="W143" s="61"/>
      <c r="Y143" s="61"/>
      <c r="AB143" s="61"/>
    </row>
    <row r="144" spans="3:28" ht="15.75" thickBot="1" x14ac:dyDescent="0.3">
      <c r="C144" s="61"/>
      <c r="E144" s="61"/>
      <c r="I144" s="61"/>
      <c r="K144" s="61"/>
      <c r="O144" s="61"/>
      <c r="Q144" s="61"/>
      <c r="S144" s="61"/>
      <c r="U144" s="61"/>
      <c r="W144" s="61"/>
      <c r="Y144" s="61"/>
      <c r="AB144" s="61"/>
    </row>
    <row r="145" spans="3:28" ht="15.75" thickBot="1" x14ac:dyDescent="0.3">
      <c r="C145" s="61"/>
      <c r="E145" s="61"/>
      <c r="I145" s="61"/>
      <c r="K145" s="61"/>
      <c r="O145" s="61"/>
      <c r="Q145" s="61"/>
      <c r="S145" s="61"/>
      <c r="U145" s="61"/>
      <c r="W145" s="61"/>
      <c r="Y145" s="61"/>
      <c r="AB145" s="61"/>
    </row>
    <row r="146" spans="3:28" x14ac:dyDescent="0.25">
      <c r="C146" s="61"/>
      <c r="E146" s="61"/>
      <c r="I146" s="61"/>
      <c r="K146" s="61"/>
      <c r="O146" s="61"/>
      <c r="Q146" s="61"/>
      <c r="S146" s="61"/>
      <c r="U146" s="61"/>
      <c r="W146" s="61"/>
      <c r="Y146" s="61"/>
      <c r="AB146" s="6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ePacket</vt:lpstr>
      <vt:lpstr>PMI PDS</vt:lpstr>
      <vt:lpstr>PMEI PDS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Blancho03</cp:lastModifiedBy>
  <dcterms:created xsi:type="dcterms:W3CDTF">2018-10-16T16:25:34Z</dcterms:created>
  <dcterms:modified xsi:type="dcterms:W3CDTF">2019-10-09T17:51:01Z</dcterms:modified>
</cp:coreProperties>
</file>